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45" windowWidth="14505" windowHeight="12495"/>
  </bookViews>
  <sheets>
    <sheet name="финансир" sheetId="1" r:id="rId1"/>
    <sheet name="Целевые индикаторы " sheetId="7" r:id="rId2"/>
    <sheet name="план-график" sheetId="10" r:id="rId3"/>
    <sheet name="Целевые индикаторы для Ольги Ви" sheetId="11" state="hidden" r:id="rId4"/>
    <sheet name="Сведения" sheetId="14" state="hidden" r:id="rId5"/>
    <sheet name="сведения о гп" sheetId="15" r:id="rId6"/>
  </sheets>
  <externalReferences>
    <externalReference r:id="rId7"/>
    <externalReference r:id="rId8"/>
  </externalReferences>
  <definedNames>
    <definedName name="_ftn1" localSheetId="0">финансир!$A$17</definedName>
    <definedName name="_ftn2" localSheetId="0">финансир!$A$19</definedName>
    <definedName name="_ftn3" localSheetId="0">финансир!$A$20</definedName>
    <definedName name="_ftn4" localSheetId="0">финансир!$A$21</definedName>
    <definedName name="_ftnref1" localSheetId="0">финансир!$D$6</definedName>
    <definedName name="_ftnref2" localSheetId="0">финансир!$E$6</definedName>
    <definedName name="_ftnref3" localSheetId="0">финансир!$F$6</definedName>
    <definedName name="_ftnref4" localSheetId="0">финансир!$G$6</definedName>
    <definedName name="_xlnm.Print_Titles" localSheetId="2">'план-график'!$3:$5</definedName>
    <definedName name="_xlnm.Print_Titles" localSheetId="0">финансир!$7:$7</definedName>
    <definedName name="_xlnm.Print_Titles" localSheetId="1">'Целевые индикаторы '!$5:$6</definedName>
    <definedName name="_xlnm.Print_Area" localSheetId="2">'план-график'!$A$1:$L$174</definedName>
    <definedName name="_xlnm.Print_Area" localSheetId="5">'сведения о гп'!$A$1:$E$8</definedName>
    <definedName name="_xlnm.Print_Area" localSheetId="0">финансир!$A$1:$P$163</definedName>
    <definedName name="_xlnm.Print_Area" localSheetId="1">'Целевые индикаторы '!$A$1:$G$38</definedName>
    <definedName name="_xlnm.Print_Area" localSheetId="3">'Целевые индикаторы для Ольги Ви'!$A$2:$G$136</definedName>
  </definedNames>
  <calcPr calcId="145621"/>
</workbook>
</file>

<file path=xl/calcChain.xml><?xml version="1.0" encoding="utf-8"?>
<calcChain xmlns="http://schemas.openxmlformats.org/spreadsheetml/2006/main">
  <c r="R163" i="1" l="1"/>
  <c r="Q163" i="1"/>
  <c r="H150" i="10" l="1"/>
  <c r="H148" i="10"/>
  <c r="H112" i="10"/>
  <c r="H71" i="10"/>
  <c r="J65" i="10" l="1"/>
  <c r="H164" i="1" l="1"/>
  <c r="M122" i="1" l="1"/>
  <c r="M119" i="1"/>
  <c r="T101" i="1"/>
  <c r="M151" i="1" l="1"/>
  <c r="I151" i="1"/>
  <c r="I66" i="1"/>
  <c r="I64" i="1"/>
  <c r="E64" i="1"/>
  <c r="I9" i="1"/>
  <c r="Q85" i="1" l="1"/>
  <c r="V80" i="1"/>
  <c r="Q71" i="1"/>
  <c r="Q72" i="1"/>
  <c r="Q73" i="1"/>
  <c r="Q74" i="1"/>
  <c r="Q75" i="1"/>
  <c r="Q76" i="1"/>
  <c r="Q77" i="1"/>
  <c r="Q78" i="1"/>
  <c r="Q79" i="1"/>
  <c r="Q70" i="1"/>
  <c r="Q94" i="1"/>
  <c r="Q95" i="1"/>
  <c r="Q93" i="1"/>
  <c r="Q91" i="1"/>
  <c r="Q92" i="1"/>
  <c r="Q86" i="1"/>
  <c r="Q87" i="1"/>
  <c r="Q88" i="1"/>
  <c r="Q89" i="1"/>
  <c r="Q90" i="1"/>
  <c r="Q84" i="1"/>
  <c r="Q80" i="1"/>
  <c r="Q54" i="1"/>
  <c r="Q55" i="1"/>
  <c r="Q56" i="1"/>
  <c r="Q57" i="1"/>
  <c r="Q51" i="1"/>
  <c r="Q52" i="1"/>
  <c r="Q53" i="1"/>
  <c r="W49" i="1"/>
  <c r="Q15" i="1" l="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9" i="1"/>
  <c r="Q60" i="1"/>
  <c r="Q61" i="1"/>
  <c r="Q63" i="1"/>
  <c r="Q64" i="1"/>
  <c r="Q65" i="1"/>
  <c r="Q14" i="1"/>
  <c r="Q11" i="1"/>
  <c r="Q10" i="1"/>
  <c r="Q156" i="1" l="1"/>
  <c r="K68" i="10" l="1"/>
  <c r="L68" i="10"/>
  <c r="J69" i="10"/>
  <c r="J68" i="10"/>
  <c r="J66" i="10"/>
  <c r="L155" i="10"/>
  <c r="L154" i="10"/>
  <c r="L152" i="10"/>
  <c r="K155" i="10"/>
  <c r="K154" i="10"/>
  <c r="K152" i="10"/>
  <c r="J144" i="10"/>
  <c r="J143" i="10"/>
  <c r="L142" i="10"/>
  <c r="K142" i="10"/>
  <c r="L141" i="10"/>
  <c r="K141" i="10"/>
  <c r="L140" i="10"/>
  <c r="K140" i="10"/>
  <c r="L139" i="10"/>
  <c r="K139" i="10"/>
  <c r="L137" i="10"/>
  <c r="K137" i="10"/>
  <c r="I138" i="1" l="1"/>
  <c r="H103" i="10" l="1"/>
  <c r="H121" i="10"/>
  <c r="H119" i="10"/>
  <c r="I118" i="10"/>
  <c r="I50" i="10" l="1"/>
  <c r="M50" i="10" s="1"/>
  <c r="B50" i="10"/>
  <c r="I49" i="10"/>
  <c r="I97" i="10"/>
  <c r="I96" i="10"/>
  <c r="I95" i="10"/>
  <c r="I94" i="10"/>
  <c r="M116" i="1"/>
  <c r="I116" i="1"/>
  <c r="E114" i="1"/>
  <c r="I114" i="1"/>
  <c r="I101" i="1"/>
  <c r="L9" i="1"/>
  <c r="H9" i="1"/>
  <c r="E116" i="1"/>
  <c r="M69" i="1"/>
  <c r="L69" i="1"/>
  <c r="I69" i="1"/>
  <c r="H69" i="1"/>
  <c r="E69" i="1"/>
  <c r="D69" i="1"/>
  <c r="D96" i="1" s="1"/>
  <c r="S9" i="1" l="1"/>
  <c r="D9" i="1"/>
  <c r="D36" i="7" l="1"/>
  <c r="F11" i="7"/>
  <c r="Q81" i="1" l="1"/>
  <c r="Q82" i="1"/>
  <c r="Q83" i="1"/>
  <c r="R64" i="1"/>
  <c r="Q12" i="1"/>
  <c r="Q13" i="1"/>
  <c r="Q68" i="1"/>
  <c r="F20" i="7" l="1"/>
  <c r="F10" i="7"/>
  <c r="L145" i="10"/>
  <c r="K145" i="10"/>
  <c r="J145" i="10"/>
  <c r="L99" i="10"/>
  <c r="G84" i="11" s="1"/>
  <c r="K99" i="10"/>
  <c r="E84" i="11" s="1"/>
  <c r="F84" i="11" s="1"/>
  <c r="F14" i="7"/>
  <c r="H70" i="10"/>
  <c r="K69" i="10"/>
  <c r="L138" i="10"/>
  <c r="G105" i="11"/>
  <c r="I131" i="10"/>
  <c r="I104" i="10"/>
  <c r="M104" i="10" s="1"/>
  <c r="I8" i="10"/>
  <c r="M8" i="10" s="1"/>
  <c r="E153" i="1"/>
  <c r="E150" i="1" s="1"/>
  <c r="I158" i="10"/>
  <c r="M130" i="1"/>
  <c r="L130" i="1"/>
  <c r="I130" i="1"/>
  <c r="I141" i="1" s="1"/>
  <c r="H130" i="1"/>
  <c r="E130" i="1"/>
  <c r="E141" i="1" s="1"/>
  <c r="I105" i="10"/>
  <c r="M105" i="10" s="1"/>
  <c r="L62" i="1"/>
  <c r="C136" i="11"/>
  <c r="C135" i="11"/>
  <c r="C134" i="11"/>
  <c r="C133" i="11"/>
  <c r="F128" i="11"/>
  <c r="E122" i="11"/>
  <c r="F122" i="11" s="1"/>
  <c r="G115" i="11"/>
  <c r="E115" i="11"/>
  <c r="G114" i="11"/>
  <c r="E114" i="11"/>
  <c r="G112" i="11"/>
  <c r="E106" i="11"/>
  <c r="F106" i="11" s="1"/>
  <c r="F100" i="11"/>
  <c r="F98" i="11"/>
  <c r="F89" i="11"/>
  <c r="F55" i="11"/>
  <c r="F11" i="11"/>
  <c r="F10" i="11"/>
  <c r="L173" i="10"/>
  <c r="G136" i="11" s="1"/>
  <c r="L172" i="10"/>
  <c r="G135" i="11" s="1"/>
  <c r="L171" i="10"/>
  <c r="G134" i="11" s="1"/>
  <c r="L170" i="10"/>
  <c r="G133" i="11" s="1"/>
  <c r="M169" i="10"/>
  <c r="L169" i="10"/>
  <c r="K169" i="10"/>
  <c r="J169" i="10"/>
  <c r="M168" i="10"/>
  <c r="I167" i="10"/>
  <c r="I166" i="10" s="1"/>
  <c r="M166" i="10" s="1"/>
  <c r="H166" i="10"/>
  <c r="I165" i="10"/>
  <c r="M165" i="10" s="1"/>
  <c r="I164" i="10"/>
  <c r="M164" i="10" s="1"/>
  <c r="I163" i="10"/>
  <c r="I162" i="10"/>
  <c r="I161" i="10"/>
  <c r="M161" i="10" s="1"/>
  <c r="H160" i="10"/>
  <c r="H157" i="10" s="1"/>
  <c r="I159" i="10"/>
  <c r="J155" i="10"/>
  <c r="M154" i="10"/>
  <c r="G123" i="11"/>
  <c r="E123" i="11"/>
  <c r="F123" i="11" s="1"/>
  <c r="J154" i="10"/>
  <c r="M153" i="10"/>
  <c r="M152" i="10"/>
  <c r="G122" i="11"/>
  <c r="J152" i="10"/>
  <c r="M151" i="10"/>
  <c r="I150" i="10"/>
  <c r="M150" i="10" s="1"/>
  <c r="I149" i="10"/>
  <c r="M149" i="10" s="1"/>
  <c r="I148" i="10"/>
  <c r="M148" i="10" s="1"/>
  <c r="H147" i="10"/>
  <c r="H146" i="10" s="1"/>
  <c r="M144" i="10"/>
  <c r="G113" i="11"/>
  <c r="E113" i="11"/>
  <c r="F113" i="11" s="1"/>
  <c r="J142" i="10"/>
  <c r="E112" i="11"/>
  <c r="F112" i="11" s="1"/>
  <c r="J141" i="10"/>
  <c r="G106" i="11"/>
  <c r="J140" i="10"/>
  <c r="G111" i="11"/>
  <c r="E111" i="11"/>
  <c r="F111" i="11" s="1"/>
  <c r="J139" i="10"/>
  <c r="J138" i="10"/>
  <c r="E105" i="11"/>
  <c r="F105" i="11" s="1"/>
  <c r="J137" i="10"/>
  <c r="M136" i="10"/>
  <c r="I135" i="10"/>
  <c r="M135" i="10" s="1"/>
  <c r="I134" i="10"/>
  <c r="M134" i="10" s="1"/>
  <c r="I133" i="10"/>
  <c r="M133" i="10" s="1"/>
  <c r="I132" i="10"/>
  <c r="M132" i="10" s="1"/>
  <c r="I130" i="10"/>
  <c r="M130" i="10" s="1"/>
  <c r="I129" i="10"/>
  <c r="M129" i="10" s="1"/>
  <c r="H128" i="10"/>
  <c r="H127" i="10" s="1"/>
  <c r="M126" i="10"/>
  <c r="L126" i="10"/>
  <c r="K126" i="10"/>
  <c r="J126" i="10"/>
  <c r="M125" i="10"/>
  <c r="L125" i="10"/>
  <c r="K125" i="10"/>
  <c r="J125" i="10"/>
  <c r="M124" i="10"/>
  <c r="L124" i="10"/>
  <c r="K124" i="10"/>
  <c r="J124" i="10"/>
  <c r="M123" i="10"/>
  <c r="I122" i="10"/>
  <c r="M122" i="10" s="1"/>
  <c r="I120" i="10"/>
  <c r="M120" i="10" s="1"/>
  <c r="I115" i="10"/>
  <c r="I114" i="10"/>
  <c r="M114" i="10" s="1"/>
  <c r="I113" i="10"/>
  <c r="M113" i="10"/>
  <c r="H110" i="10"/>
  <c r="I111" i="10"/>
  <c r="M111" i="10" s="1"/>
  <c r="I109" i="10"/>
  <c r="M109" i="10" s="1"/>
  <c r="I107" i="10"/>
  <c r="I106" i="10" s="1"/>
  <c r="H106" i="10"/>
  <c r="M100" i="10"/>
  <c r="L100" i="10"/>
  <c r="K100" i="10"/>
  <c r="J100" i="10"/>
  <c r="M99" i="10"/>
  <c r="J99" i="10"/>
  <c r="M98" i="10"/>
  <c r="M97" i="10"/>
  <c r="M96" i="10"/>
  <c r="M95" i="10"/>
  <c r="I93" i="10"/>
  <c r="M93" i="10" s="1"/>
  <c r="I92" i="10"/>
  <c r="M92" i="10" s="1"/>
  <c r="I91" i="10"/>
  <c r="M91" i="10" s="1"/>
  <c r="I90" i="10"/>
  <c r="M90" i="10" s="1"/>
  <c r="I89" i="10"/>
  <c r="M89" i="10" s="1"/>
  <c r="I88" i="10"/>
  <c r="M88" i="10" s="1"/>
  <c r="I87" i="10"/>
  <c r="M87" i="10" s="1"/>
  <c r="I86" i="10"/>
  <c r="M86" i="10" s="1"/>
  <c r="I85" i="10"/>
  <c r="M85" i="10" s="1"/>
  <c r="I84" i="10"/>
  <c r="M84" i="10" s="1"/>
  <c r="I83" i="10"/>
  <c r="M83" i="10" s="1"/>
  <c r="I82" i="10"/>
  <c r="M82" i="10" s="1"/>
  <c r="I81" i="10"/>
  <c r="M81" i="10" s="1"/>
  <c r="I80" i="10"/>
  <c r="M80" i="10" s="1"/>
  <c r="I79" i="10"/>
  <c r="M79" i="10" s="1"/>
  <c r="I78" i="10"/>
  <c r="M78" i="10" s="1"/>
  <c r="I77" i="10"/>
  <c r="M77" i="10" s="1"/>
  <c r="I76" i="10"/>
  <c r="M76" i="10" s="1"/>
  <c r="I75" i="10"/>
  <c r="M75" i="10" s="1"/>
  <c r="I74" i="10"/>
  <c r="M74" i="10" s="1"/>
  <c r="I73" i="10"/>
  <c r="M73" i="10" s="1"/>
  <c r="I72" i="10"/>
  <c r="M69" i="10"/>
  <c r="L69" i="10"/>
  <c r="M67" i="10"/>
  <c r="L67" i="10"/>
  <c r="K67" i="10"/>
  <c r="J67" i="10"/>
  <c r="M66" i="10"/>
  <c r="L66" i="10"/>
  <c r="K66" i="10"/>
  <c r="M65" i="10"/>
  <c r="L65" i="10"/>
  <c r="K65" i="10"/>
  <c r="M64" i="10"/>
  <c r="I62" i="10"/>
  <c r="M62" i="10" s="1"/>
  <c r="I61" i="10"/>
  <c r="M61" i="10" s="1"/>
  <c r="H60" i="10"/>
  <c r="I58" i="10"/>
  <c r="M58" i="10" s="1"/>
  <c r="I57" i="10"/>
  <c r="M57" i="10" s="1"/>
  <c r="H56" i="10"/>
  <c r="I55" i="10"/>
  <c r="M55" i="10" s="1"/>
  <c r="I54" i="10"/>
  <c r="M54" i="10" s="1"/>
  <c r="I53" i="10"/>
  <c r="M53" i="10" s="1"/>
  <c r="I52" i="10"/>
  <c r="M52" i="10" s="1"/>
  <c r="I51" i="10"/>
  <c r="M49" i="10"/>
  <c r="I48" i="10"/>
  <c r="M48" i="10" s="1"/>
  <c r="I47" i="10"/>
  <c r="M47" i="10" s="1"/>
  <c r="I46" i="10"/>
  <c r="M46" i="10" s="1"/>
  <c r="I45" i="10"/>
  <c r="M45" i="10" s="1"/>
  <c r="I44" i="10"/>
  <c r="M44" i="10" s="1"/>
  <c r="I43" i="10"/>
  <c r="M43" i="10" s="1"/>
  <c r="M42" i="10"/>
  <c r="I41" i="10"/>
  <c r="M41" i="10"/>
  <c r="I40" i="10"/>
  <c r="M40" i="10" s="1"/>
  <c r="I39" i="10"/>
  <c r="M39" i="10" s="1"/>
  <c r="I38" i="10"/>
  <c r="M38" i="10" s="1"/>
  <c r="I37" i="10"/>
  <c r="M37" i="10" s="1"/>
  <c r="I36" i="10"/>
  <c r="M36" i="10" s="1"/>
  <c r="I35" i="10"/>
  <c r="M35" i="10"/>
  <c r="I34" i="10"/>
  <c r="M34" i="10" s="1"/>
  <c r="I33" i="10"/>
  <c r="M33" i="10" s="1"/>
  <c r="I32" i="10"/>
  <c r="M32" i="10" s="1"/>
  <c r="I31" i="10"/>
  <c r="M31" i="10" s="1"/>
  <c r="I30" i="10"/>
  <c r="M30" i="10" s="1"/>
  <c r="I29" i="10"/>
  <c r="M29" i="10" s="1"/>
  <c r="I28" i="10"/>
  <c r="M28" i="10" s="1"/>
  <c r="I27" i="10"/>
  <c r="M27" i="10" s="1"/>
  <c r="I26" i="10"/>
  <c r="M26" i="10" s="1"/>
  <c r="I25" i="10"/>
  <c r="M25" i="10" s="1"/>
  <c r="I24" i="10"/>
  <c r="M24" i="10" s="1"/>
  <c r="I23" i="10"/>
  <c r="M23" i="10" s="1"/>
  <c r="I22" i="10"/>
  <c r="M22" i="10" s="1"/>
  <c r="I21" i="10"/>
  <c r="M21" i="10" s="1"/>
  <c r="I20" i="10"/>
  <c r="M20" i="10" s="1"/>
  <c r="I19" i="10"/>
  <c r="M19" i="10" s="1"/>
  <c r="I18" i="10"/>
  <c r="M18" i="10" s="1"/>
  <c r="I17" i="10"/>
  <c r="M17" i="10" s="1"/>
  <c r="I16" i="10"/>
  <c r="M16" i="10" s="1"/>
  <c r="I15" i="10"/>
  <c r="M15" i="10" s="1"/>
  <c r="I14" i="10"/>
  <c r="M14" i="10" s="1"/>
  <c r="I13" i="10"/>
  <c r="M13" i="10" s="1"/>
  <c r="I12" i="10"/>
  <c r="M12" i="10" s="1"/>
  <c r="I11" i="10"/>
  <c r="M11" i="10" s="1"/>
  <c r="I10" i="10"/>
  <c r="M10" i="10" s="1"/>
  <c r="I9" i="10"/>
  <c r="M9" i="10" s="1"/>
  <c r="H7" i="10"/>
  <c r="K173" i="10"/>
  <c r="E136" i="11" s="1"/>
  <c r="J173" i="10"/>
  <c r="D136" i="11" s="1"/>
  <c r="C38" i="7"/>
  <c r="K172" i="10"/>
  <c r="E135" i="11" s="1"/>
  <c r="F37" i="7"/>
  <c r="C37" i="7"/>
  <c r="K171" i="10"/>
  <c r="E134" i="11" s="1"/>
  <c r="J171" i="10"/>
  <c r="D134" i="11" s="1"/>
  <c r="C36" i="7"/>
  <c r="K170" i="10"/>
  <c r="E133" i="11" s="1"/>
  <c r="F35" i="7"/>
  <c r="C35" i="7"/>
  <c r="F34" i="7"/>
  <c r="F33" i="7"/>
  <c r="F30" i="7"/>
  <c r="F29" i="7"/>
  <c r="F28" i="7"/>
  <c r="F24" i="7"/>
  <c r="F23" i="7"/>
  <c r="F22" i="7"/>
  <c r="F21" i="7"/>
  <c r="F18" i="7"/>
  <c r="F17" i="7"/>
  <c r="F16" i="7"/>
  <c r="F9" i="7"/>
  <c r="F8" i="7"/>
  <c r="M159" i="1"/>
  <c r="L159" i="1"/>
  <c r="I159" i="1"/>
  <c r="H159" i="1"/>
  <c r="H161" i="1" s="1"/>
  <c r="E159" i="1"/>
  <c r="D159" i="1"/>
  <c r="M153" i="1"/>
  <c r="M150" i="1" s="1"/>
  <c r="M161" i="1" s="1"/>
  <c r="L153" i="1"/>
  <c r="I153" i="1"/>
  <c r="H153" i="1"/>
  <c r="H150" i="1"/>
  <c r="D153" i="1"/>
  <c r="D150" i="1" s="1"/>
  <c r="D161" i="1" s="1"/>
  <c r="Q152" i="1"/>
  <c r="L150" i="1"/>
  <c r="M143" i="1"/>
  <c r="M147" i="1" s="1"/>
  <c r="L143" i="1"/>
  <c r="L147" i="1" s="1"/>
  <c r="I143" i="1"/>
  <c r="I147" i="1" s="1"/>
  <c r="H143" i="1"/>
  <c r="H147" i="1" s="1"/>
  <c r="H163" i="1" s="1"/>
  <c r="H165" i="1" s="1"/>
  <c r="E143" i="1"/>
  <c r="E147" i="1" s="1"/>
  <c r="D143" i="1"/>
  <c r="D147" i="1" s="1"/>
  <c r="M138" i="1"/>
  <c r="L138" i="1"/>
  <c r="L141" i="1" s="1"/>
  <c r="H138" i="1"/>
  <c r="E138" i="1"/>
  <c r="D138" i="1"/>
  <c r="Q131" i="1"/>
  <c r="D130" i="1"/>
  <c r="D141" i="1" s="1"/>
  <c r="M125" i="1"/>
  <c r="L125" i="1"/>
  <c r="I125" i="1"/>
  <c r="H125" i="1"/>
  <c r="E125" i="1"/>
  <c r="D125" i="1"/>
  <c r="M123" i="1"/>
  <c r="L123" i="1"/>
  <c r="I123" i="1"/>
  <c r="H123" i="1"/>
  <c r="E123" i="1"/>
  <c r="D123" i="1"/>
  <c r="I117" i="10"/>
  <c r="M117" i="10" s="1"/>
  <c r="M114" i="1"/>
  <c r="I116" i="10"/>
  <c r="M116" i="10" s="1"/>
  <c r="L116" i="1"/>
  <c r="H116" i="1"/>
  <c r="H114" i="1" s="1"/>
  <c r="D116" i="1"/>
  <c r="D114" i="1" s="1"/>
  <c r="L114" i="1"/>
  <c r="M112" i="1"/>
  <c r="L112" i="1"/>
  <c r="I112" i="1"/>
  <c r="H112" i="1"/>
  <c r="E112" i="1"/>
  <c r="D112" i="1"/>
  <c r="M109" i="1"/>
  <c r="M108" i="1"/>
  <c r="I109" i="1"/>
  <c r="I108" i="1" s="1"/>
  <c r="E109" i="1"/>
  <c r="E108" i="1"/>
  <c r="M99" i="1"/>
  <c r="L99" i="1"/>
  <c r="L98" i="1" s="1"/>
  <c r="I99" i="1"/>
  <c r="E99" i="1"/>
  <c r="D99" i="1"/>
  <c r="D98" i="1" s="1"/>
  <c r="D127" i="1" s="1"/>
  <c r="D176" i="1" s="1"/>
  <c r="L96" i="1"/>
  <c r="S96" i="1" s="1"/>
  <c r="I96" i="1"/>
  <c r="H96" i="1"/>
  <c r="H173" i="1" s="1"/>
  <c r="E96" i="1"/>
  <c r="E173" i="1" s="1"/>
  <c r="D173" i="1"/>
  <c r="H62" i="1"/>
  <c r="H66" i="1" s="1"/>
  <c r="E62" i="1"/>
  <c r="D62" i="1"/>
  <c r="D66" i="1" s="1"/>
  <c r="M58" i="1"/>
  <c r="Q58" i="1" s="1"/>
  <c r="L58" i="1"/>
  <c r="I58" i="1"/>
  <c r="H58" i="1"/>
  <c r="E58" i="1"/>
  <c r="D58" i="1"/>
  <c r="M9" i="1"/>
  <c r="V9" i="1" s="1"/>
  <c r="E9" i="1"/>
  <c r="I108" i="10"/>
  <c r="M108" i="10" s="1"/>
  <c r="I162" i="1" l="1"/>
  <c r="I150" i="1"/>
  <c r="I161" i="1" s="1"/>
  <c r="I163" i="1"/>
  <c r="M115" i="10"/>
  <c r="I112" i="10"/>
  <c r="I110" i="10" s="1"/>
  <c r="E161" i="1"/>
  <c r="E179" i="1" s="1"/>
  <c r="I173" i="1"/>
  <c r="U96" i="1"/>
  <c r="U9" i="1"/>
  <c r="Q9" i="1"/>
  <c r="R9" i="1"/>
  <c r="M106" i="10"/>
  <c r="H156" i="10"/>
  <c r="H102" i="10"/>
  <c r="H101" i="10" s="1"/>
  <c r="M72" i="10"/>
  <c r="I71" i="10"/>
  <c r="M71" i="10" s="1"/>
  <c r="H6" i="10"/>
  <c r="M162" i="1"/>
  <c r="M98" i="1"/>
  <c r="M127" i="1" s="1"/>
  <c r="U112" i="1"/>
  <c r="U100" i="1"/>
  <c r="H99" i="1"/>
  <c r="H128" i="1" s="1"/>
  <c r="L161" i="1"/>
  <c r="L127" i="1"/>
  <c r="H141" i="1"/>
  <c r="I166" i="1" s="1"/>
  <c r="M141" i="1"/>
  <c r="M166" i="1" s="1"/>
  <c r="E98" i="1"/>
  <c r="E127" i="1" s="1"/>
  <c r="E176" i="1" s="1"/>
  <c r="D177" i="1" s="1"/>
  <c r="I160" i="10"/>
  <c r="I157" i="10" s="1"/>
  <c r="D174" i="1"/>
  <c r="M96" i="1"/>
  <c r="Q69" i="1"/>
  <c r="V97" i="1"/>
  <c r="L66" i="1"/>
  <c r="S66" i="1" s="1"/>
  <c r="E66" i="1"/>
  <c r="I128" i="10"/>
  <c r="I119" i="10"/>
  <c r="M119" i="10" s="1"/>
  <c r="I147" i="10"/>
  <c r="I146" i="10" s="1"/>
  <c r="M146" i="10" s="1"/>
  <c r="M107" i="10"/>
  <c r="M51" i="10"/>
  <c r="I56" i="10"/>
  <c r="M56" i="10" s="1"/>
  <c r="D163" i="1"/>
  <c r="I7" i="10"/>
  <c r="F136" i="11"/>
  <c r="M149" i="1"/>
  <c r="M164" i="1"/>
  <c r="H174" i="1"/>
  <c r="F134" i="11"/>
  <c r="M158" i="10"/>
  <c r="I98" i="1"/>
  <c r="I127" i="1" s="1"/>
  <c r="W97" i="1"/>
  <c r="J170" i="10"/>
  <c r="D133" i="11" s="1"/>
  <c r="F133" i="11" s="1"/>
  <c r="J172" i="10"/>
  <c r="D135" i="11" s="1"/>
  <c r="F135" i="11" s="1"/>
  <c r="I121" i="10"/>
  <c r="I103" i="10"/>
  <c r="F36" i="7"/>
  <c r="F38" i="7"/>
  <c r="U97" i="1" l="1"/>
  <c r="R96" i="1"/>
  <c r="V96" i="1"/>
  <c r="Q96" i="1"/>
  <c r="H174" i="10"/>
  <c r="H175" i="10" s="1"/>
  <c r="Q128" i="1"/>
  <c r="H98" i="1"/>
  <c r="H127" i="1" s="1"/>
  <c r="H176" i="1" s="1"/>
  <c r="L163" i="1"/>
  <c r="I179" i="1"/>
  <c r="L179" i="1" s="1"/>
  <c r="I149" i="1"/>
  <c r="T97" i="1"/>
  <c r="L174" i="1"/>
  <c r="I70" i="10"/>
  <c r="N71" i="10" s="1"/>
  <c r="L164" i="1"/>
  <c r="X97" i="1"/>
  <c r="X66" i="1"/>
  <c r="H170" i="1"/>
  <c r="E170" i="1"/>
  <c r="E180" i="1" s="1"/>
  <c r="E165" i="1"/>
  <c r="E163" i="1"/>
  <c r="M147" i="10"/>
  <c r="I127" i="10"/>
  <c r="M127" i="10" s="1"/>
  <c r="M128" i="10"/>
  <c r="D164" i="1"/>
  <c r="D170" i="1"/>
  <c r="D180" i="1" s="1"/>
  <c r="M157" i="10"/>
  <c r="I156" i="10"/>
  <c r="M121" i="10"/>
  <c r="M103" i="10"/>
  <c r="I128" i="1"/>
  <c r="I176" i="1"/>
  <c r="Q127" i="1"/>
  <c r="M112" i="10"/>
  <c r="M110" i="10"/>
  <c r="H180" i="1" l="1"/>
  <c r="H177" i="1"/>
  <c r="L177" i="1" s="1"/>
  <c r="M70" i="10"/>
  <c r="D171" i="1"/>
  <c r="D181" i="1"/>
  <c r="I102" i="10"/>
  <c r="M156" i="10"/>
  <c r="I101" i="10" l="1"/>
  <c r="M102" i="10"/>
  <c r="M101" i="10" l="1"/>
  <c r="I62" i="1" l="1"/>
  <c r="U66" i="1" l="1"/>
  <c r="Q62" i="1"/>
  <c r="M62" i="1"/>
  <c r="M66" i="1"/>
  <c r="I63" i="10"/>
  <c r="M63" i="10" s="1"/>
  <c r="V66" i="1" l="1"/>
  <c r="M163" i="1"/>
  <c r="T163" i="1" s="1"/>
  <c r="I170" i="1"/>
  <c r="I180" i="1" s="1"/>
  <c r="H181" i="1" s="1"/>
  <c r="M181" i="1" s="1"/>
  <c r="H67" i="1"/>
  <c r="I67" i="1"/>
  <c r="I165" i="1"/>
  <c r="R66" i="1"/>
  <c r="Q66" i="1"/>
  <c r="M67" i="1"/>
  <c r="Q67" i="1" s="1"/>
  <c r="W66" i="1"/>
  <c r="I60" i="10"/>
  <c r="M165" i="1"/>
  <c r="H171" i="1" l="1"/>
  <c r="L171" i="1" s="1"/>
  <c r="L181" i="1" s="1"/>
  <c r="L182" i="1" s="1"/>
  <c r="I6" i="10"/>
  <c r="I174" i="10" s="1"/>
  <c r="M60" i="10"/>
  <c r="I175" i="10" l="1"/>
  <c r="M174" i="10"/>
</calcChain>
</file>

<file path=xl/sharedStrings.xml><?xml version="1.0" encoding="utf-8"?>
<sst xmlns="http://schemas.openxmlformats.org/spreadsheetml/2006/main" count="1914" uniqueCount="625">
  <si>
    <t>проведение работ по адаптации (установка пандуса, поручней, адаптация санитарных узлов, укладка тактильных плиток, приспособление входных групп) для инвалидов, приём актов выполненых работ</t>
  </si>
  <si>
    <t>24.03.2017 года заключен контракт на выполнение проектных работ на сумму 156,0 т.р..16.10.2017 заключен контракт с ООО "Спецстекло" на выполнение работ на сумму 2458,8 т.р. Выполнены работы на сумму 2695,03т.р.</t>
  </si>
  <si>
    <t>Численность граждан, прошедших опережающее профессиональное обуче-ние и получивших дополнительное профес-сиональное образование, зарегистрированных в органах службы занятости населения в целях поиска подходящей работы, для дальнейшего трудоустрой-ства в организации</t>
  </si>
  <si>
    <t>Государственный заказчик государственной программы</t>
  </si>
  <si>
    <t>Министерство здавоохранения, семьи и социального благополучия Ульяновской области</t>
  </si>
  <si>
    <t>Вид нормативного правового акта</t>
  </si>
  <si>
    <t xml:space="preserve">Дата принятия </t>
  </si>
  <si>
    <t>Номер</t>
  </si>
  <si>
    <t>Постановление Правительства Ульяновской области</t>
  </si>
  <si>
    <t>Возмещение производится на заявительной основе</t>
  </si>
  <si>
    <t>Возмещение производится на заявительной основе и по факту выполненных работ</t>
  </si>
  <si>
    <t>Предоставление мер государственной социальной поддержки отдельным категориям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 и проживающих в сельских населенных пунктах, рабочих поселках и поселках городского типа на территории Ульяновской области</t>
  </si>
  <si>
    <t>Минздравсоцблагополучия</t>
  </si>
  <si>
    <t>Численность участников подпрограммы и членов их семей,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 единиц</t>
  </si>
  <si>
    <t>Доля участников подпрограммы и членов их семей, не достигших возраста 40 лет, в общей численности участников подпрограммы, процентов</t>
  </si>
  <si>
    <t>Доля участников подпрограммы, имеющих среднее профессиональное либо высшее образование, в общей численности участников подпрограммы, процентов</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</si>
  <si>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(далее - МГН) в областных государственных организациях"</t>
  </si>
  <si>
    <t>Основное мероприятие "Содействие трудоустройству населения, улучшение условий, охраны труда и здоровья на рабочем месте, развитие социального партнерства"</t>
  </si>
  <si>
    <t>Основное мероприятие "Привлечение соотечественников, проживающих за рубежом, на постоянное место жительства в Ульяновскую область"</t>
  </si>
  <si>
    <t>Основное мероприятие "Обеспечение деятельности государственного заказчика и соисполнителей государственной программы"</t>
  </si>
  <si>
    <t>Основное мероприятие "Мероприятия в области энергосбережения и повышения энергоэффективности"</t>
  </si>
  <si>
    <t>по факту обращения граждан</t>
  </si>
  <si>
    <t>Обращений не поступало.</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</si>
  <si>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и органов Министерства Российской Федерации по делам гражданской обороны, чрезвычайным ситуациям и ликвидации последствий стихийных бедствий</t>
  </si>
  <si>
    <t>Выплата денежного вознаграждения в рамках реализации постановления Правительства Ульяновской области от 07.11.2014 № 504-П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труда»</t>
  </si>
  <si>
    <t>Предоставление мер государственной поддержки специалистов, работающих в организациях, подведомственных органу исполнительной власти Ульяновской области, уполномоченному в сфере социального обслуживания и социальной защиты</t>
  </si>
  <si>
    <t>"Социальная поддержка и защита населения Ульяновской области на 2014-2020 годы"</t>
  </si>
  <si>
    <t>41 72 07 Ковальчук Виктор Иванович</t>
  </si>
  <si>
    <t>данная мера социальной поддержки предоставляется на заявительной основе</t>
  </si>
  <si>
    <t>Плановое значение (годовое/квартальное)</t>
  </si>
  <si>
    <t>Фактическое значение (годовое/квартальное)</t>
  </si>
  <si>
    <t>2.3.</t>
  </si>
  <si>
    <t>1 подпрограмма</t>
  </si>
  <si>
    <t>2 подпрограмма</t>
  </si>
  <si>
    <t>3 подпрограмма</t>
  </si>
  <si>
    <t>6 подпрограмма</t>
  </si>
  <si>
    <t>Выплата денежного вознаграждения гражданам</t>
  </si>
  <si>
    <t>Терентьева Лариса</t>
  </si>
  <si>
    <t>Филиппова Анна</t>
  </si>
  <si>
    <t>Бомж</t>
  </si>
  <si>
    <t>Трусова Ольга</t>
  </si>
  <si>
    <t>мы и семья 420027 екатерина анатольевна</t>
  </si>
  <si>
    <t>агентство</t>
  </si>
  <si>
    <t>Фатьянова ирина</t>
  </si>
  <si>
    <t>Объект завершен реконструкцией</t>
  </si>
  <si>
    <t>Выявлены дополнительные виды работ на сумму 676,8 т.р.</t>
  </si>
  <si>
    <t>Предоставление субсидий из областного бюджета Ульяновской области Фонду «Корпорация развития санаторно-курортного комплекса Ульяновской области»</t>
  </si>
  <si>
    <t>Агентство по развитию человеческого потенциала и трудовых ресурсов Ульяновской области (далее - Агентство), Герасимов Денис Валентинович, руководитель</t>
  </si>
  <si>
    <t>Министерство,  Бадыкшина Наталья Леонидовна, референт отдела охраны прав несовершеннолетних</t>
  </si>
  <si>
    <t>Опережающее профессиональное обучение и дополнительное профессиональное образование граждан, зарегистрированных в ОГКУ "Кадровый центр Ульяновской области" в целях поиска подходящей работы, для дльнейшего трудоустройства в организации</t>
  </si>
  <si>
    <t>1) прием документов; 2) подготовка распорядительного документа; 3) предоставление выплаты. Компенсационные выплаты 11 гражданам</t>
  </si>
  <si>
    <t>проведение работ по завершению строительства Областного государственного казённого учреждения социального обслуживания «Пансионат для граждан пожилого возраста в р.п. Языково» и оснащение его технологическим оборудованием</t>
  </si>
  <si>
    <t xml:space="preserve">В связи с вступлением в силу Федерального закона №415-ФЗ от 19.12.2016 года «О федеральном бюджете на 2017 год и на плановый период 2018 и 2019 годов» увеличиваются средства федерального бюджета на сумму 110 395,900 тыс. рублей. 
На основании реестра внесённых изменений в областной бюджет Ульяновской области на 2017 год, утверждённого Губернатором Ульяновской области 16.01.2017 года, выделяются дополнительные средства областного бюджета в сумме 330 156,0 тыс. рублей. 
В связи с принятием Постановления Правительства Ульяновской области от 23.12.2016 № 639-П в части уменьшения числа участников программы «Повышение мобильности трудовых ресурсов Ульяновской области», увеличиваются средства областного бюджета на мероприятия государственной программы в 2017 году в сумме 12 003,4 тыс. рублей с внепрограммной деятельности.
На основании реестра внесённых изменений в областной бюджет Ульяновской области на 2017 год, утверждённого Губернатором Ульяновской области 16.01.2017 года уменьшаются средства областного бюджета в сумме 29 161,3 тыс. рублей. 
Перераспределяются средства областного бюджета:
1. На выполнение нового расходного обязательства – 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 ежегодно в сумме 2 400,0 тыс. рублей 
2. Приведение в соответствие закона Ульяновской области «Об областном бюджете Ульяновской области на 2017 год и на плановый период 2018 и 2019 годов» по Министерству промышленности, строительства, жилищно-коммунального комплекса и транспорта Ульяновской области по разделу «Социальная политика» с запланированными мероприятиями, сформированными проектом бюджета на 2017-2019 годы.
3.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1 000,0 тыс. рублей.
4. Во исполнение распоряжения Правительства Ульяновской области от 24.04.2015 № 226-пр «О некоторых мерах по повышению качества строительных и ремонтных работ на территории Ульяновской области» предусматривается перераспределение с соисполнителя – Министерство промышленности, строительства, жилищно-коммунального комплекса и транспорта Ульяновской области на Министерство в 2017 год в сумме 3 011,0 тыс. рублей.
5. В связи с завершением строительства ОГКУСО «Пансионата для граждан пожилого возраста в р.п.Языково» перераспределяются средства в 2017 году в сумме 20 900,0 тыс. рублей на реализацию мероприятий социальной программы, направленных на укрепление материально-технической базы организаций социального обслуживания населения, оказанием адресной социальной помощи неработающим пенсионерам, являющихся получателями страховых пенсий по старости и по инвалидности, и обучением компьютерной грамотности неработающих пенсионеров. </t>
  </si>
  <si>
    <t>Обучение (профессиональная переподготовка, повышение квалификации) русскому жестовому языку переводчиков в сфере профессиональной коммуникации неслышащих (переводчик жестового языка) и переводчиков в сфере профессиональной коммуникации лиц с нарушениями слуха и зрения (слепоглухих), в том числе тифлокомментаторов, 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</si>
  <si>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МГН в Ульяновской области</t>
  </si>
  <si>
    <t>Участие сборных команд Ульяновской области в межрегиональных и всероссийских соревнованиях среди инвалидов и других МГН</t>
  </si>
  <si>
    <t>Областные спортивные соревнования для инвалидов и других МГН</t>
  </si>
  <si>
    <t>1.3.2.5.</t>
  </si>
  <si>
    <t>Проведение совместных мероприятий инвалидов и лиц, не имеющих инвалидности («Парад ангелов»)</t>
  </si>
  <si>
    <t>Агентство, Герасимов Денис Валентинович, руководитель</t>
  </si>
  <si>
    <t>Сохранение в течение 2017 года численности инвалидов, работающих в организациях, которым предоставлена субсидия на возмещение затрат по оплате труда инвалидов, на уровне 2016 года, человек</t>
  </si>
  <si>
    <t>Численность получателей государственных услуг в сфере содействия занятости населения, человек</t>
  </si>
  <si>
    <t>Численность пострадавших в результате несчастных случаев на производстве с утратой трудоспособности на 1 рабочий день и более, человек</t>
  </si>
  <si>
    <t>Количество рабочих мест, на которых проведена специальная оценка условий труда, единиц</t>
  </si>
  <si>
    <t>Показатель подсчитывается территориальным органом статистики 1 раз в год (предварительно в мае)</t>
  </si>
  <si>
    <t>Обеспечение деятельности центрального аппарата  и его территориальных органов, в чати оплаты заработной платы с начислениями, услуг связи, транспортных услуг, информационных усгуг, переподготовки кадров, повышения квалификации, уплаты налогов государственных пошлин и сборов, иных платежей в бюджет, увеличения стоимости основных средств, а также приобретения прочих расходных материалов</t>
  </si>
  <si>
    <t>Содержание подведомственных организаций</t>
  </si>
  <si>
    <t>Организации, подведомственные органу исполнительной власти Ульяновской области, уполномоченному в сфере социального обслуживания и социальной защиты</t>
  </si>
  <si>
    <t xml:space="preserve">Организации, подведомственные органу исполнительной власти Ульяновской области, уполномоченному в сфере занятости </t>
  </si>
  <si>
    <t>1.2.2.</t>
  </si>
  <si>
    <t>Внедрение современных технологий в деятельность государственных организаций системы социальной защиты и социального обслуживания граждан</t>
  </si>
  <si>
    <t>1.46.</t>
  </si>
  <si>
    <t>1, 3 кв.</t>
  </si>
  <si>
    <t>3, 4 кв.</t>
  </si>
  <si>
    <t>2, 4 кв.</t>
  </si>
  <si>
    <t>Проведение совместных мероприятий инвалидов и лиц, не имеющих инвалидности ("Парад ангелов")</t>
  </si>
  <si>
    <t>Мероприятия, предусмотренные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</si>
  <si>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Министерство, Министерство строительства, Агентство</t>
  </si>
  <si>
    <t>Организации, подведомственные органу исполнительной власти Ульяновской области, уполномоченному в сфере занятости</t>
  </si>
  <si>
    <t>Мероприятия в области энергосбережения и энергоэффективности</t>
  </si>
  <si>
    <t>Оснащение реабилитационным оборудованием областных государст-венных учреждений социального обслуживания</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</si>
  <si>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</si>
  <si>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N п/п</t>
  </si>
  <si>
    <t>Реквизиты нормативного правового акта об утверждении (внесении изменений) государственную программу</t>
  </si>
  <si>
    <t>Суть изменений (краткое изложение)</t>
  </si>
  <si>
    <t>Реквизиты акта (документа) об утверждении Плана-графика реализации государственной программы (изменений в него)</t>
  </si>
  <si>
    <t>СВЕДЕНИЯ</t>
  </si>
  <si>
    <t>Приложение №4</t>
  </si>
  <si>
    <t>о внесенных изменениях в государственную программу за I квартал 2017 года</t>
  </si>
  <si>
    <t>Постановление правительства Ульяновской области от 02.02.2017 №2/53-П «О внесении изменений в государственную программу Ульяновской области «Социальная поддержка и защита населения Ульяновской области» на 2014-2020 годы»</t>
  </si>
  <si>
    <t xml:space="preserve">Распоряжение Министерства здравоохранения, семьи и социального благополучия Ульяновской области от 30.12.2016 № 4123-р «Об утверждении Плана-графика по реализации в 2017 году постановления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2014-2020 годы»
</t>
  </si>
  <si>
    <t>Сведения о достижении целевых показателей Государственной программы</t>
  </si>
  <si>
    <t>Приложение 3</t>
  </si>
  <si>
    <t>Численность соотечественников из числа граждан, вынужденно покинувших территорию Украины, переселившихся в Ульяновскую область, человек (5.1.1)</t>
  </si>
  <si>
    <t>Предоставление ежемесячной денежной выплаты производится на заявительной основе</t>
  </si>
  <si>
    <t>1.11.</t>
  </si>
  <si>
    <t>Приложение  №2</t>
  </si>
  <si>
    <t>Меры социальной поддержки предоставлены 2 человекам, задолженности перед получателями нет</t>
  </si>
  <si>
    <t>Предоставление адресной материальной помощи гражданам, оказавшимся в трудной жизненной ситуации; адресной материальной помощи неработающим пенсионерам, являющимся получателями страховых пенсий по старости и по инвалидности; адресной материальной помощи гражданам, которым предоставляется лечение методом программного системного гемодиализа</t>
  </si>
  <si>
    <t>Приобретение протезно-ортопедических изделий лицам, не имеющим инвалидности, но по медицинским показаниям нуждающимся в них</t>
  </si>
  <si>
    <t>Предоставление мер социальной поддержки ветеранам труда Ульяновской области</t>
  </si>
  <si>
    <t>Реализация мер социальной поддержки родителей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 погибших при исполнении обязанностей военной службы, служебных обязанностей или умерших вследствие ранения, контузии, заболеваний, увечья, полученных при исполнении обязанностей военной службы, служебных обязанностей</t>
  </si>
  <si>
    <t>Материальное обеспечение вдов Сычева В.А .и Доронина Н.П.</t>
  </si>
  <si>
    <t>Предоставление мер государственной социальной поддержки отдельных категорий специалистов социального обслуживания населения и детских домов, работающих и проживающих в сельской местности на территории Ульяновской области»</t>
  </si>
  <si>
    <t>Предоставление мер социальной поддержки отдельных категорий молодых специалистов учреждений социального обслуживания населения и детских домов</t>
  </si>
  <si>
    <t>Предоставление единовременного пособия в целях возмещения вреда, причиненного в связи с исполнением работниками противопожарной службы Ульяновской области трудовых обязанностей</t>
  </si>
  <si>
    <t>Предоставление мер социальной поддержки на обеспечение жильём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</si>
  <si>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Предоставление мер социальной поддержки  лицам награжденным знаком «Почетный донор СССР» и «Почетный донор России»</t>
  </si>
  <si>
    <t>1.6.</t>
  </si>
  <si>
    <t>1.7.</t>
  </si>
  <si>
    <t>2.1.</t>
  </si>
  <si>
    <t>2.2.</t>
  </si>
  <si>
    <t>Предоставление ежемесячной выплаты лицам из числа детей-сирот и детей, оставшихся без попечения родителей, обучающимся в муниципальных учреждениях образования</t>
  </si>
  <si>
    <t>Предоставление ежемесячной денежной выплаты на обеспечение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муниципальных учреждениях образования,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t>
  </si>
  <si>
    <t>Оплата проезда к месту лечения и обратно детей-сирот и детей, оставшихся без попечения родителей, а также лиц из числа детей, оставшихся без попечения родителей</t>
  </si>
  <si>
    <t>Возмещение расходов, связанных с обучением детей – сирот и детей, оставшихся без попечения родителей, а также лиц из числа детей, оставшихся без попечения родителей, на курсах по подготовке к поступлению в образовательные учреждения среднего профессионального и высшего профессионального образования</t>
  </si>
  <si>
    <t xml:space="preserve">Ежемесячная выплата на ребенка до достижения им возраста 3 лет  </t>
  </si>
  <si>
    <t>Предоставление мер социальной поддержи отдельным категориям инвалидов,  имеющих детей, по оплате жилых помещений частного жилищного фонда</t>
  </si>
  <si>
    <t>Организация льготного проезда железнодорожным транспортом пригородного сообщения обучающихся и студентов учреждений образования</t>
  </si>
  <si>
    <t>Реализация полномочий по оказанию семьям, детям и отдельным гражданам, попавшим в трудную жизненную ситуацию, помощи и реализации прав и интересов, в улучшении их социального положения, а также психологического статуса и содержание деятельности ОГКУ СО "Центр социально-психологической помощи семье и детям "Семья" в г. Ульяновске"</t>
  </si>
  <si>
    <t>-</t>
  </si>
  <si>
    <t>Областное государственное автономное учреждение социального обслуживания «Дом-интернат для престарелых и инвалидов «Союз» в с. Бригадировка»</t>
  </si>
  <si>
    <t>Информирование местного населения и соотечественников, проживающих за рубежом, о добровольном переселении в Ульяновскую область</t>
  </si>
  <si>
    <t>3.1.</t>
  </si>
  <si>
    <t>3.1.1.1.</t>
  </si>
  <si>
    <t>3.1.1.2.</t>
  </si>
  <si>
    <t>3.1.1.3.</t>
  </si>
  <si>
    <t>3.1.1.4.</t>
  </si>
  <si>
    <t>3.1.1.5.</t>
  </si>
  <si>
    <t>3.1.1.9.</t>
  </si>
  <si>
    <t>3.2.</t>
  </si>
  <si>
    <t>3.2.1.1.</t>
  </si>
  <si>
    <t>3.2.1.2.</t>
  </si>
  <si>
    <t>3.4.</t>
  </si>
  <si>
    <t>3.4.1.</t>
  </si>
  <si>
    <t>Информирование населения и работодателей о положении на рынке труда</t>
  </si>
  <si>
    <t xml:space="preserve">Мероприятия в области социального партнёрства </t>
  </si>
  <si>
    <t xml:space="preserve">Софинансирование дополнительных мероприятий в сфере занятости населения, включающих в себя содействие в трудоустройстве незанятым инвалидам, в том числе инвалидам, использующим кресла-коляски, на оборудованные (оснащённые) для них рабочие места и создание инфраструктуры, необходимой для беспрепятственного доступа к рабочим местам </t>
  </si>
  <si>
    <t>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t>
  </si>
  <si>
    <t xml:space="preserve"> «Обеспечение реализации государственной программы»</t>
  </si>
  <si>
    <t>Семья и дети</t>
  </si>
  <si>
    <t>3.</t>
  </si>
  <si>
    <t>6</t>
  </si>
  <si>
    <t>х</t>
  </si>
  <si>
    <t>Количество граждан пожилого возраста и инвалидов, принявших участие в областных общественно и социально значимых мероприятиях и в мероприятиях, предназначенных для реализации социокультурных потребностей граждан пожилого возраста и инвалидов, тыс. человек</t>
  </si>
  <si>
    <t>Доля малоимущих семей и малоимущих одиноко проживающих граждан, являющихся получателями государственной социальной помощи на основании социального контракта, в общей численности малоимущих семей и малоимущих одиноко проживающих граждан, обратившихся за государственной социальной помощью, процентов</t>
  </si>
  <si>
    <t>Доля граждан, получивших государственную социальную помощь на основании социального контракта, преодолевших трудную жизненную ситуацию, в общей численности граждан, получивших государственную социальную помощь на основании социального контракта, процентов</t>
  </si>
  <si>
    <t>Финансирование (по всем источникам), тыс. руб.</t>
  </si>
  <si>
    <t>ИТОГО по программе</t>
  </si>
  <si>
    <t>Доля доступных для граждан пожилого возраста и инвалидов учреждений социального обслуживания в общем количестве учреждений социального обслуживания, процентов</t>
  </si>
  <si>
    <t>Количество граждан пожилого возраста, приобщённых к занятиям физической культурой и здоровому образу жизни, тыс. человек</t>
  </si>
  <si>
    <t>Планируемый объем финансирования, тыс. руб.*</t>
  </si>
  <si>
    <t>Предоставленное финансирование, тыс. руб.**</t>
  </si>
  <si>
    <r>
      <t xml:space="preserve">Средства на социальные выплаты безработным гражданам </t>
    </r>
    <r>
      <rPr>
        <sz val="10"/>
        <color indexed="8"/>
        <rFont val="Times New Roman"/>
        <family val="1"/>
        <charset val="204"/>
      </rPr>
      <t>(в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r>
  </si>
  <si>
    <t>Примечание</t>
  </si>
  <si>
    <t>1.8.</t>
  </si>
  <si>
    <t>Приложение 1</t>
  </si>
  <si>
    <t>Целевые индикаторы подпрограммы 1</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</si>
  <si>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 социального обслуживания, процентов</t>
  </si>
  <si>
    <t>Целевые индикаторы подпрограммы 2</t>
  </si>
  <si>
    <t>Основное мероприятие "Предоставление мер социальной поддержки"</t>
  </si>
  <si>
    <t>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</si>
  <si>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</si>
  <si>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</si>
  <si>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</si>
  <si>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</si>
  <si>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</si>
  <si>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</si>
  <si>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</si>
  <si>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</si>
  <si>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</si>
  <si>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</si>
  <si>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</si>
  <si>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</si>
  <si>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</si>
  <si>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</si>
  <si>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</si>
  <si>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</si>
  <si>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</si>
  <si>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</si>
  <si>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</si>
  <si>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</si>
  <si>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</si>
  <si>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</si>
  <si>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</si>
  <si>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</si>
  <si>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</si>
  <si>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</si>
  <si>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</si>
  <si>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</si>
  <si>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</si>
  <si>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</si>
  <si>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</si>
  <si>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</si>
  <si>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</si>
  <si>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Предоставление отдельных мер социальной поддержки граждан, подвергшихся воздействию радиации</t>
  </si>
  <si>
    <t>2.</t>
  </si>
  <si>
    <t>Основное мероприятие "Оказание услуг в области социального обслуживания"</t>
  </si>
  <si>
    <t>Основное мероприятие "Адресно целевая поддержка в области социальной защиты населения"</t>
  </si>
  <si>
    <t xml:space="preserve">1. </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</si>
  <si>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t>
  </si>
  <si>
    <t>1.1.1.</t>
  </si>
  <si>
    <t>Х</t>
  </si>
  <si>
    <t>По факту бегства отправляется запрос на финансирование</t>
  </si>
  <si>
    <t>1) прием заявок от МО; 2) предоставление субвенций МО; 3) расходование субвенций; 4) предоставление в уполномоченный орган отчёта об использовании субвенций, 23 МО</t>
  </si>
  <si>
    <t>содержание подведомственных учреждений</t>
  </si>
  <si>
    <t>уменьшение количкства получателей связано с газификацией отдельных жилых помещений</t>
  </si>
  <si>
    <t>Предоставление отдельным категориям собственников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</si>
  <si>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1.45.</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</si>
  <si>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t>
  </si>
  <si>
    <t>Агентство</t>
  </si>
  <si>
    <t>1.2.1.1.</t>
  </si>
  <si>
    <t>1.2.1.2.</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</si>
  <si>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государственных организациях социального обслуживания, организациях для детей-сирот и детей, оставшихся без попечения родителей</t>
  </si>
  <si>
    <t>Реконструкция перехода между спальным и лечебными корпусами с установкой грузопассажирского (больничного) лифта Областного государственного автономного учреждения социального обслуживания «Реабилитационный центр для инвалидов молодого возраста «Сосновый бор» в р.п. Вешкайма»</t>
  </si>
  <si>
    <t>1.2.1.</t>
  </si>
  <si>
    <t>1.3.2.1.</t>
  </si>
  <si>
    <t>1.3.2.2.</t>
  </si>
  <si>
    <t>1.3.2.3.</t>
  </si>
  <si>
    <t>1.3.2.4.</t>
  </si>
  <si>
    <t>1.4.1.</t>
  </si>
  <si>
    <t>"Содействие занятости населения, улучшение условий и охраны труда и здоровья на рабочем месте"</t>
  </si>
  <si>
    <t>Основное мероприятие "Содействие трудоустройству населения, улучшение условий, охраны труда и здоровья на рабочем месте, развитие социального партнёрства"</t>
  </si>
  <si>
    <t>Выплата денежного вознаграждения в рамках реализации постановления Правительства Ульяновской области от 07.11.2014 "О денежном вознаграждении граждан, оказавших содействие в раскрытии налоговых преступлений, установлении фактов совершения налоговых правонарушений, производстве по делам об административных правонарушениях в области налогов и сборов, а также в области законодательства о труде и об охране труд</t>
  </si>
  <si>
    <t>Улучшение условий, охраны труда и здоровья на рабочем месте</t>
  </si>
  <si>
    <t>Основное мероприятие "Содействие в трудоустройстве незанятых инвалидов на оборудованные (оснащенные) для них рабочие места"</t>
  </si>
  <si>
    <t>Основное мероприятие "Привлечение соотечественников, проживающих за рубежом, на постоянное место жительство в Ульяновскую область "</t>
  </si>
  <si>
    <t>Предоставление участникам подпрограммы мер поддержки</t>
  </si>
  <si>
    <t xml:space="preserve"> «Обеспечение реализации государственной программы» на 2015-2018 годы</t>
  </si>
  <si>
    <t>Основное мероприятие «Обеспечение деятельности государственного заказчика и соисполнителей государственной программы»</t>
  </si>
  <si>
    <t>Содержание подведомственных  учреждений (содержание и обеспечение деятельности  учреждений социального обслуживания инвалидов, граждан пожилого возраста и иных категорий граждан, детских домов, детских домов-интернатов и социально-реабилитационных центров для несовершеннолетних,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t>
  </si>
  <si>
    <t>Основное мероприятие "Мероприятия в области энергосбережения и энергоэффективности"</t>
  </si>
  <si>
    <t xml:space="preserve">Технические и технологические мероприятия: модернизация систем наружного и внутреннего освещения с установкой энергосберегающих светильников, утепление ограждающих зданий (стен, входов, окон, подвалов, установка оконных блоков и т.д.) </t>
  </si>
  <si>
    <t>Численность пострадавших в результате несчастных случаев на производстве с утратой трудоспособности на 1 рабочий день и более человек</t>
  </si>
  <si>
    <t xml:space="preserve">Уровень регистрируемой безработицы к численности эко-номически активного населения Ульяновской области, процентов </t>
  </si>
  <si>
    <t xml:space="preserve"> </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</si>
  <si>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</si>
  <si>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Министерство</t>
  </si>
  <si>
    <t>Обращений от граждан не поступало.</t>
  </si>
  <si>
    <t>Ресурсное обеспечение   мер социальной поддержки семей,имеющих детей,от общей потребности на их реализпацию, процентов</t>
  </si>
  <si>
    <t>Ресурсное обеспечение  социальной поддержки отдельных категорий граждан от общей потребности на их реализацию, процентов</t>
  </si>
  <si>
    <t>№ п/п</t>
  </si>
  <si>
    <t>Наименование раздела, мероприятия</t>
  </si>
  <si>
    <t>Распорядитель средств</t>
  </si>
  <si>
    <t>Освоение, тыс. руб.</t>
  </si>
  <si>
    <t>В рамках каких соглашений поступают средства из ФБ, МБ и ИИ</t>
  </si>
  <si>
    <t>ФБ</t>
  </si>
  <si>
    <t>ОБ</t>
  </si>
  <si>
    <t>МБ</t>
  </si>
  <si>
    <t>ИИ</t>
  </si>
  <si>
    <t>«Развитие мер социальной поддержки отдельных категорий граждан»</t>
  </si>
  <si>
    <t>Итого по подпрограмме</t>
  </si>
  <si>
    <t>Итого по программе</t>
  </si>
  <si>
    <t>Проведение социально значимых мероприятий</t>
  </si>
  <si>
    <t>Обеспечение исполнения полномочий по предоставлению ежемесячной денежной компенсации на оплату жилищно-коммунальных услуг отдельным категориям граждан</t>
  </si>
  <si>
    <t>Внедрение современных технологий в деятельность учреждений системы социальной защиты и обслуживания населения</t>
  </si>
  <si>
    <t>"Семья и дети"</t>
  </si>
  <si>
    <t>"Доступная среда"</t>
  </si>
  <si>
    <t>Иные мероприятия</t>
  </si>
  <si>
    <t>"Содействие занятости населения, улучшение условий и охраны труда"</t>
  </si>
  <si>
    <t>Реализация прав граждан на труд и социальная защита от безработицы, а также создание благоприятных условий для обеспечения занятости населения</t>
  </si>
  <si>
    <t>«Оказание содействия добровольному переселению в Ульяновскую область соотечественников, проживающих за рубежом»</t>
  </si>
  <si>
    <t>Наименование</t>
  </si>
  <si>
    <t>Исполнитель мероприятия (ИОГВ, ФИО, должность, тел.)</t>
  </si>
  <si>
    <t>Плановый срок реализации мероприятия</t>
  </si>
  <si>
    <t>Фактический срок реализации мероприятия</t>
  </si>
  <si>
    <t>Результат реализации мероприятий ГП (краткое описание, % выполнения работы)/значения целевых индикаторов</t>
  </si>
  <si>
    <t xml:space="preserve">Начало </t>
  </si>
  <si>
    <t xml:space="preserve">Окончание </t>
  </si>
  <si>
    <t xml:space="preserve">Плановое </t>
  </si>
  <si>
    <t>Фактическое</t>
  </si>
  <si>
    <t>запланированные</t>
  </si>
  <si>
    <t>достигнутые</t>
  </si>
  <si>
    <t>1.1.</t>
  </si>
  <si>
    <t>1.2.</t>
  </si>
  <si>
    <t>1.3.</t>
  </si>
  <si>
    <t>1.4.</t>
  </si>
  <si>
    <t>1.5.</t>
  </si>
  <si>
    <t>Доступная среда</t>
  </si>
  <si>
    <t>4</t>
  </si>
  <si>
    <t>5</t>
  </si>
  <si>
    <t>Предоставление субсидий на оплату жилого помещения и коммунальных услуг</t>
  </si>
  <si>
    <t>Предоставление компенсаций по оплате жилого помещения и коммунальных услуг</t>
  </si>
  <si>
    <t>Предоставление государственной социальной помощи, в том числе на основании социального контракта</t>
  </si>
  <si>
    <t>Предоставление мер социальной поддержки ветеранам труда</t>
  </si>
  <si>
    <t>Предоставление мер социальной поддержки труженикам тыла</t>
  </si>
  <si>
    <t>Предоставление мер социальной поддержки реабилитированным лицам и лицам, пострадавшим от политических репрессий</t>
  </si>
  <si>
    <t>Обеспечение ежемесячных выплат почётным гражданам Ульяновской области</t>
  </si>
  <si>
    <t>Обеспечение доплаты к пенсиям государственным служащим, получающим пенсию в соответствии с законодательством</t>
  </si>
  <si>
    <t>Предоставление услуг по погребению отдельных категорий граждан</t>
  </si>
  <si>
    <t>Предоставление дополнительных мер социальной поддержки супругам, детям и родителям лиц, замещавших государственные должности Ульяновской области, должности государственной гражданской службы Ульяновской области или должности в государственных органах Ульяновской области, не являющиеся должностями государственной гражданской службы Ульяновской области, и погибших при исполнении должностных (трудовых) обязанностей или умерших вследствие ранения, контузии, заболевания или увечья, полученных при исполнении должностных (трудовых) обязанностей</t>
  </si>
  <si>
    <t>Предоставление мер социальной поддержки педагогическим работникам образовательных учреждений, работающим и проживающим в сельской местности, рабочих посёлках (посёлках городского типа)</t>
  </si>
  <si>
    <t>Предоставление компенсационных выплат за проезд на садово-дачные массивы для социально не защищённых категорий лиц</t>
  </si>
  <si>
    <t>Выплата единовременной материальной помощи военнослужащим, сотрудникам правоохранительных органов и членам их семей</t>
  </si>
  <si>
    <t>Оказание мер социальной поддержки инвалидам боевых действий, проживающим на территории Ульяновской области</t>
  </si>
  <si>
    <t>Реализация мер социальной поддержки граждан, добровольно участвующих в охране общественного порядка на территории Ульяновской области</t>
  </si>
  <si>
    <t>Выплата пособий лицам, страдающим психическими расстройствами, находящимся в трудной жизненной ситуации</t>
  </si>
  <si>
    <t>Единовременные выплаты за вред, причинённый при оказании противотуберкулёзной помощи</t>
  </si>
  <si>
    <t>Обеспечение равной доступности услуг общественного транспорта для отдельных категорий граждан</t>
  </si>
  <si>
    <t>Предоставление мер поддержки творческим работникам</t>
  </si>
  <si>
    <t>Предоставление мер социальной поддержки инвалидам и участникам Великой Отечественной войны</t>
  </si>
  <si>
    <t>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t>
  </si>
  <si>
    <t>Предоставление мер социальной поддержки жёнам граждан, уволенных с военной службы</t>
  </si>
  <si>
    <t>Предоставление государственным гражданским служащим единовременной социальной выплаты на приобретение жилья</t>
  </si>
  <si>
    <t>Предоставление мер социальной поддержки гражданам, родившимся в период с 01 января 1932 года по 31 декабря 1945 года</t>
  </si>
  <si>
    <t>Выплата премий Губернатора Ульяновской области инвалидам</t>
  </si>
  <si>
    <t>Предоставление мер социальной поддержки работникам противопожарной службы Ульяновской области, профессиональных аварийно-спасательных служб и профессиональных аварийно-спасательных формирований Ульяновской области и лицам из их числа</t>
  </si>
  <si>
    <t>Предоставление мер социальной поддержки сельским старостам</t>
  </si>
  <si>
    <t>Предоставление мер социальной государственной поддержки добровольным пожарным</t>
  </si>
  <si>
    <t>Компенсационные выплаты гражданам при возникновении поствакцинальных осложнений</t>
  </si>
  <si>
    <t>Предоставление мер социальной поддержки на оплату жилищно-коммунальных услуг отдельным категориям граждан</t>
  </si>
  <si>
    <t>Выплаты инвалидам  страховых премий по договору обязательного страхования владельцев транспортных средств</t>
  </si>
  <si>
    <t>Предоставление дополнительных мер социальной поддержки многодетным семьям</t>
  </si>
  <si>
    <t>Выплата единовременных пособий гражданам, усыновившим (удочерившим) детей-сирот и детей, оставшихся без попечения родителей, на территории Ульяновской области</t>
  </si>
  <si>
    <t>Проведение ремонта жилых помещений, принадлежащих детям-сиротам и детям, оставшимся без попечения родителей, а также лицам из числа детей-сирот и детей, оставшихся без попечения родителей, на праве собственности</t>
  </si>
  <si>
    <t>Предоставление выплаты на содержание ребёнка в семье опекуна и приёмной семье, а также вознаграждение, причитающееся приёмному родителю</t>
  </si>
  <si>
    <t>Деятельность по опеке и попечительству в отношении несовершеннолетних</t>
  </si>
  <si>
    <t>Выплата ежемесячного пособия на ребёнка гражданам, имеющим детей</t>
  </si>
  <si>
    <t>Реализация мер социальной поддержки детей военнослужащих, сотрудников органов внутренних дел Федеральной службы безопасности Российской Федерации, прокуратуры Российской Федерации, органов уголовно-исполнительной системы Министерства юстиции Российской Федерации</t>
  </si>
  <si>
    <t>Дополнительная социальная поддержка семей, имеющих детей</t>
  </si>
  <si>
    <t>Выплата ежегодных премий Губернатора Ульяновской области «Семья года»</t>
  </si>
  <si>
    <t>Предоставление мер социальной поддержки по улучшению демографической ситуации в Ульяновской области</t>
  </si>
  <si>
    <t>Предоставление мер социальной поддержки по обеспечению полноценным питанием беременных женщин и кормящих матерей (в части ежемесячной денежной выплаты)</t>
  </si>
  <si>
    <t>Единовременное пособие беременной жене военнослужащего, проходящего военную службу по призыву, а также ежемесячное пособие на ребёнка военнослужащего, проходящего военную службу по призыву</t>
  </si>
  <si>
    <t>Выплата пособий по уходу за ребёнком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</si>
  <si>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</si>
  <si>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 xml:space="preserve">Выплата пособий женщинам, вставшим на учёт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</si>
  <si>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t>
  </si>
  <si>
    <t xml:space="preserve">Выплата единовременного пособия при всех формах устройства детей, лишённых родительского попечения, в семью </t>
  </si>
  <si>
    <t>Реализация мероприятий по перевозке несовершеннолетних, самостоятельно ушедших из семей, детских домов, школ-интернатов, специальных учебно-воспитательных учреждений</t>
  </si>
  <si>
    <t>1.3.1.</t>
  </si>
  <si>
    <t>1.3.2.</t>
  </si>
  <si>
    <t>Повышение уровня доступности приоритетных объектов социальной защиты и услуг</t>
  </si>
  <si>
    <t>Приспособление входной группы, оборудование путей движения внутри здания, оборудование пандусами, поручнями, тактильными полосами, лифтом, подъёмным устройством, приспособление прилегающей территории, автостоянки для инвалидов, адаптация санитарных узлов, установка системы информации и сигнализации об опасности (визуальной, звуковой, тактильной) в областных государственных учреждениях социального обслуживания:</t>
  </si>
  <si>
    <t>Областное государственное автономное учреждение социального обслуживания «Психоневрологический интернат в пос. Лесной»</t>
  </si>
  <si>
    <t>Областное государственное автономное учреждение социального обслуживания «Геронтологический центр в г. Ульяновске»</t>
  </si>
  <si>
    <t>Областное государственное автономное учреждение социального обслуживания «Психоневрологический интернат в пос. Дальнее Поле»</t>
  </si>
  <si>
    <t>Областное государственное казённое учреждение социального обслуживания «Социально-оздоровительный центр для граждан пожилого возраста и инвалидов в г. Новоульяновске»</t>
  </si>
  <si>
    <t>Областное государственное автономное учреждение социального обслуживания «Специальный дом-интернат для престарелых и инвалидов в с. Репьёвка Колхозная»</t>
  </si>
  <si>
    <t>Повышение доступности и качества реабилитационных услуг для инвалидов, в том числе для детей-инвалидов, содействие в их социальной интеграции</t>
  </si>
  <si>
    <t>Оснащение реабилитационным оборудованием областных государственных учреждений социального обслуживания</t>
  </si>
  <si>
    <t>Областное государственное казённое учреждение социального обслуживания «Реабилитационный центр для детей и подростков с ограниченными возможностями «Подсолнух» в г. Ульяновске»</t>
  </si>
  <si>
    <t>Реализация комплекса информационных, просветительских и общественных мероприятий</t>
  </si>
  <si>
    <t>Организация курса лекций по применению жестового языка для родителей детей-инвалидов с нарушением слуха, специалистов органов социальной защиты, здравоохранения</t>
  </si>
  <si>
    <t>Информационные и просветительские мероприятия,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(далее – МГН) в Ульяновской области</t>
  </si>
  <si>
    <t>Проведение информационно-просветительской кампании по формированию у населения позитивного образа инвалидов и других МГН, подготовка и публикация учебных, информационных, справочных, методических пособий, руководств по формированию доступной среды для инвалидов и других МГН</t>
  </si>
  <si>
    <t>Проведение месячника «Белая трость», Международного дня глухих, Дня больных рассеянным склерозом, Дня больных сахарным диабетом</t>
  </si>
  <si>
    <t xml:space="preserve">Участие сборных команд Ульяновской области в межрегиональных и всероссийских соревнованиях среди инвалидов </t>
  </si>
  <si>
    <t>Проведение летней и зимней спартакиады для инвалидов и граждан пожилого возраста</t>
  </si>
  <si>
    <t>Приобретение микроавтобуса для перевозки инвалидов и других МГН</t>
  </si>
  <si>
    <t>Доля детей-сирот и детей, оставшихся без попечения родителей, переданных на воспитание в семьи граждан Российской Федерации, проживающих на территории Ульяновской области, в общей численности детей-сирот и детей, оставшихся без попечения родителей, проживающих на территории Ульяновской области, процентов</t>
  </si>
  <si>
    <t>Целевые индикаторы подпрограммы 3</t>
  </si>
  <si>
    <t>Целевые индикаторы подпрограммы 4</t>
  </si>
  <si>
    <t xml:space="preserve">Уровень регистрируемой безработицы к численности экономически активного населения Ульяновской области, процентов </t>
  </si>
  <si>
    <t xml:space="preserve">Целевые индикаторы подпрограммы 5 </t>
  </si>
  <si>
    <t xml:space="preserve">Целевые индикаторы подпрограммы 6 </t>
  </si>
  <si>
    <t>Уровень достижения плановых значений целевых индикаторов государственной программы, процентов</t>
  </si>
  <si>
    <t>Обеспечение деятельности центрального аппарата и его территориальных органов</t>
  </si>
  <si>
    <t>Количество участников государственной программы и членов их семей, прибывших в Российскую Федерацию и зарегистрированных в территориальных органах Федеральной миграционной службы, человек</t>
  </si>
  <si>
    <t>Доля участников-заявителей подпрограммы в возрасте до 30 лет в общей численности участников подпрограммы (заявителей и членов их семей) трудоспособного возраста, процентов</t>
  </si>
  <si>
    <t>Предоставление субсидий областного бюджета Ульяновской области юридическим лицам, не являющимся государственными (муниципальными) учреждениями, индивидуальным предпринимателям, оказывающим услуги в области социального обслуживания населения</t>
  </si>
  <si>
    <t>1.9.</t>
  </si>
  <si>
    <t xml:space="preserve">Реконструкция незавершенного строительстом здания ОГКУСО «Пансионат для граждан пожилого возраста в р.п.Языково» и оснащение его технологическим оборудованием </t>
  </si>
  <si>
    <t>Реализация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</si>
  <si>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1.10.</t>
  </si>
  <si>
    <t>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</si>
  <si>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1 кв.</t>
  </si>
  <si>
    <t>4 кв.</t>
  </si>
  <si>
    <t>2 кв.</t>
  </si>
  <si>
    <t>3 кв.</t>
  </si>
  <si>
    <t>Доля граждан, получивших социальные услуги в учреждениях социального обслуживания, в общей численности граждан, обратившихся за получением социальных услуг в учреждениях социального обслуживания, процентов</t>
  </si>
  <si>
    <t>Причина отклонения</t>
  </si>
  <si>
    <t>Процент достижения целевого индикатора (Факт/План)</t>
  </si>
  <si>
    <t>Фактическое значение</t>
  </si>
  <si>
    <t>Плановое значение</t>
  </si>
  <si>
    <t>Наименование целевого индикатора</t>
  </si>
  <si>
    <t>Министерство, Агентство</t>
  </si>
  <si>
    <t>Численность работников, занятых на работах с вредными и (или) опасными условиями труда, тыс. человек</t>
  </si>
  <si>
    <t>Удельный вес работников, занятых на работах с вредными и (или) опасными условиями труда, процентов</t>
  </si>
  <si>
    <t>Удельный расход электроэнергии на 1 кв. метр общей площади помещений, занимаемых учреждениями, подведомственными Министерству (далее – подведомственные учреждения), кВт/ч / кв. м</t>
  </si>
  <si>
    <t>Удельный расход тепловой энергии на 1 кв. метр общей площади помещений, занимаемых подведомственными учреждениями, Гкал / кв. м</t>
  </si>
  <si>
    <t>Удельный расход природного газа на 1 кв. метр общей площади помещений, занимаемых подведомственны-ми учреждениями, тыс. куб. м /кв. м</t>
  </si>
  <si>
    <t>Удельный расход воды на 1 кв. метр общей площади помещений, занимаемых подведомственными учреждениями, тыс. куб. м /кв. м</t>
  </si>
  <si>
    <t xml:space="preserve">Численность получателей государственных услуг в сфере содействия занятости населения, человек </t>
  </si>
  <si>
    <t>Численность работников, прошедших обучение по охране труда в аккредитованных обучающих организациях, человек</t>
  </si>
  <si>
    <t>Количество рабочих мест, на которых проведена специальная оценка условий труда</t>
  </si>
  <si>
    <t>Численность участников подпрограммы и членов их семей,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 человек</t>
  </si>
  <si>
    <t xml:space="preserve">Предоставление единовременного пособия осуществляется на заявительной основе. </t>
  </si>
  <si>
    <t>Значение целевого индикатора за 2016 год выполнено</t>
  </si>
  <si>
    <t>(получатели являются убывающей категорией льготников)</t>
  </si>
  <si>
    <t>За 2016 год значение целевого индикатора выполнено</t>
  </si>
  <si>
    <t xml:space="preserve">"Социальная поддержка и защита населения Ульяновской области на 2014-2020 годы" </t>
  </si>
  <si>
    <t>за 2016 год</t>
  </si>
  <si>
    <t>4.</t>
  </si>
  <si>
    <t>5.</t>
  </si>
  <si>
    <t>Средства на социальные выплаты безработным гражданам (в соответствии с постановлением Правительства Российской Федерации от 15.04.2014 № 298 «Об утверждении государственной программы Российской Федерации «Содействие занятости населения», Федеральным законом от 02.12.2013№ 349-ФЗ «О федеральном бюджете на 2014 год и плановый период 2015 и 2016 годов»)</t>
  </si>
  <si>
    <t>Министерство промышленности, строительства, жилищно-коммунального комплекса и транспорта Ульяновской области (далее - Министерство строительства)</t>
  </si>
  <si>
    <t>Министерство строительства</t>
  </si>
  <si>
    <t xml:space="preserve">Ульяновское областное государственное казённое  учреждение социальной защиты населения "Единый областной центр социальных выплат", Казаков Владимир Валерьевич, директор </t>
  </si>
  <si>
    <t>Агентство, Ковальчук В.И.,референт департамента занятости населения</t>
  </si>
  <si>
    <t>Министерство, Логинов Михаил Васильевич, директор департамента планирования и государственных закупок</t>
  </si>
  <si>
    <t>Министерство здравоохранения, семьи и социального благополучия Ульяновской области (далее - Министерство), Агентство по развитию человеческого потенциала и трудовых ресурсов Ульяновской области (далее - Агентство)</t>
  </si>
  <si>
    <t>Министерство, Министерство строительства</t>
  </si>
  <si>
    <t>Государственная программа Ульяновской области "Социальная поддержка и защита населения Ульяновской области на 2014-2020 годы"</t>
  </si>
  <si>
    <t xml:space="preserve">Ежемесячное предоставление материального обеспечения 2 вдов. 1. Ежемесячное формирование выплатных  документов на Сбербанк. </t>
  </si>
  <si>
    <t>1. Сбор документов на участие в конкурсе 2. Заключение договора о предоставлении субсидии 3. Предоставление субсидии на оказание социальных услуг на дому 4.Сбор отчётов о расходовании субсидии</t>
  </si>
  <si>
    <t>Организация социальной реабилитации и ресоциализации лиц, потребляющих наркотические средства и психотропные вещества в немедицинских целях, на территории Ульяновской области</t>
  </si>
  <si>
    <t>N 2/25-П</t>
  </si>
  <si>
    <t>Корректируются средства федерального бюджета, в связи с принятием федерального закона № 362-ФЗ от 05.12.2017 года «О федеральном бюджете на 2018 год и на плановый период 2019 и 2020 годов»:
в 2018 году увеличиваются на 140 555,2 тыс. рублей;
в 2019 году уменьшаются на 80 487,8 тыс. рублей;
в 2020 году уменьшаются на 50 052,5 тыс. рублей.
Увеличиваются средства федерального бюджета в 2018 году на сумму 2 093,8 тыс. рублей, в связи с принятием федерального закона № 363-ФЗ от 05.12.2017 года «О бюджете Пенсионного фонда на 2018 год и на плановый период 2019 и 2020 годов» на социальную программу, связанную с ремонтом организаций социального обслуживания населения, приобретением оборудования, предметов длительного пользования, автотранспорта для мобильных бригад, обучением компьютерной грамотности неработающих пенсионеров:
по Министерству здравоохранения, семьи и социального благополучия Ульяновской области – 490,6 тыс. рублей;
по Министерству промышленности, строительства, жилищно-коммунального комплекса и транспорта Ульяновской области – 1 603,2 тыс. рублей.
Увеличиваются средства областного бюджета в 2018 году в сумме 17 700,0 тыс. рублей, в связи с выделением дополнительных средств на начисления на оплату труда организациям социального обслуживания и социальной защиты.
Уменьшаются средства областного бюджета в 2019 году на сумму 813 124,9 тыс. рублей, в 2020 году – 496 496,9 тыс. рублей, в связи с выполнением требований Министерства финансов Российской Федерации по подписанию Соглашения о предоставлении дотации на выравнивание бюджетной обеспеченности субъекта Российской Федерации из федерального бюджета бюджету Ульяновской области.
Перераспределяются средства областного бюджета между мероприятиями Государственной программы в целом в 2018 году на обеспечение первоочередных расходов в объёме 25 863,9 тыс. рублей.</t>
  </si>
  <si>
    <t>Численность граждан, прошедших санаторно-курортное лечение</t>
  </si>
  <si>
    <t>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</si>
  <si>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Предоставление мер социальной поддержки по обеспечению жильём отдельных категорий граждан, установленных Федеральным законом от 12 января 1995 года № 5-ФЗ «О ветеранах» </t>
  </si>
  <si>
    <t>Осуществление ежемесячной выплаты в связи с рождением (усыновлением) первого ребёнка</t>
  </si>
  <si>
    <t>1.3.2.6.</t>
  </si>
  <si>
    <t>Проведение туристического слёта</t>
  </si>
  <si>
    <t>Предоставление мер социальной поддержки 99000  ветеранам труда.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</si>
  <si>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Предоставление мер социальной поддержки 218 труженикам тыла</t>
  </si>
  <si>
    <t>Предоставление мер социальной поддержки 1500 реабилитированным лицам и лицам, пострадавшим от политических репрессий. По оплатем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</si>
  <si>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 xml:space="preserve">Предоставление мер социальной поддержки 109664 ветеранам труда Ульяновской области. По оплате ЖКУ: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t>
  </si>
  <si>
    <t>Предоставление мер социальной поддержки 13056 педагогическим работникам образовательных учреждений. 1. Реестры получателей направляются в расчётную организацию (РО). 2. РО осуществляет расчёт сумм ЕДК. 3. Получение от РО реестров с рассчитанными суммами ЕДК. 4 Формирование выплатных документов на представление ЕДК через почтовые отделения и кредитные организации.</t>
  </si>
  <si>
    <t>1) прием документов; 2) подготовка распорядительного документа; 3) предоставление выплаты. оказание мер социальной поддержки 462 гражданам</t>
  </si>
  <si>
    <t>Обращений за данной мерой соц.поддержки не поступало</t>
  </si>
  <si>
    <t>1) прием документов; 2) подготовка распорядительного документа; 3) предоставление выплаты. Компенсация перевозчикам 8010 отдельных категорий граждан</t>
  </si>
  <si>
    <t>1) прием документов; 2) подготовка распорядительного документа; 3) предоставление выплаты. Ежемесячная компенсация 1753 гражданам</t>
  </si>
  <si>
    <t>1) прием документов; 2) подготовка распорядительного документа; 3) предоставление выплаты. Ежемесячная компенсация 360 гражданам</t>
  </si>
  <si>
    <t>1) прием документов; 2) подготовка распорядительного документа; 3) предоставление выплаты. Ежемесячная выплата 226 жёнам граждан, уволенных с военной службы</t>
  </si>
  <si>
    <t>1) прием документов; 2) заключение соглашения об информационном взаимодействии с расчетными организациями, имеющими обязатальства перед населением по предосталению коммунальных услуг; 3)  формирование Реестра, содержащего информацию о получателях ежемесячной денежной компенсации на оплату ЖКУ 309000 отдельным категориям граждан 4) зачисление денежных средст расчётным организациям</t>
  </si>
  <si>
    <t>1) прием документов; 2) подготовка распорядительного документа; 3) предоставление выплаты. ежемесячная выплата 8 гражданам</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</si>
  <si>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23 гражданам отдельных категорий специалистов </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</si>
  <si>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6200 гражданам</t>
  </si>
  <si>
    <t>1) прием документов; 2) подготовка распорядительного документа; 3) предоставление ежемесячной компенсации расходов на уплату взноса на капитальный ремонт общего имущества в многоквартирных домах  240 гражданам</t>
  </si>
  <si>
    <t>Предоставление мер социальной поддержки на оплату жилищно-коммунальных услуг 111366 отдельным категориям граждан</t>
  </si>
  <si>
    <t>1) прием документов; 2) подготовка распорядительного документа; 3) предоставление выплаты. Ежемесячная выплата 2327 граждан, подвергшихся воздействию радиаци</t>
  </si>
  <si>
    <t>1) прием документов; 2) подготовка распорядительного документа; 3) предоставление выплатыПредоставление дополнительных мер социальной поддержки 21952  многодетным семьям</t>
  </si>
  <si>
    <t>Выплата ежемесячного пособия на 54966 ребёнка гражданам, имеющим детей</t>
  </si>
  <si>
    <t xml:space="preserve">1) прием документов; 2) подготовка распорядительного документа; 3) предоставление выплаты. Ежемесячная выплата на 6200 детей до достижения им возраста 3 лет  </t>
  </si>
  <si>
    <t>ежемесячная денежная выплата 205 беременным женщинам и кормящим матерям</t>
  </si>
  <si>
    <t>1) прием документов; 2) подготовка распорядительного документа; 3) предоставление выплаты. Выплата пособий по уходу за ребёнком до достижения им возраста полутора лет 23682 штук</t>
  </si>
  <si>
    <t xml:space="preserve">1) прием заявок от МО; 2) предоставление субвенций МО; 3) перечисление денежных средств. 11910 ежемесячных выплат на содержание ребёнка в семье опекуна (попечителя) и приёмной семье; 8244 выплат вознаграждения, причитающегося приёмному родителю </t>
  </si>
  <si>
    <t>подготовка ТЗ</t>
  </si>
  <si>
    <t>Заключение договоров на перевозку участников соревнований</t>
  </si>
  <si>
    <t>заключение соглашения с МО, предоставление субсидий МО</t>
  </si>
  <si>
    <t xml:space="preserve">Оплачены расходы ООО "Фабрика идей" по организации и проведение зимней спартакиады для инвалидов и граждан пожилого возраста на сумму 70,0 тыс. рублей </t>
  </si>
  <si>
    <t>За первый квартал 2018 год перевозка несовершеннолетних не осуществлялась</t>
  </si>
  <si>
    <t>В 1 квартале 2018 года переданы субвенции для осуществления деятельности по опеке и попечительству в 23 МО</t>
  </si>
  <si>
    <t>пункт исключён с 1 января 2018 года. - Постановление Правительства Ульяновской области от 20.10.2017 N 25/496-П</t>
  </si>
  <si>
    <t>Подготовлены ТЗ, ведётся организационная работа</t>
  </si>
  <si>
    <t>Заключены договора:  №05/18 от 12.03.2018 на поставку сувенирных рамок и  бланков дипломов для проведения конкурса "Лучший работник  УГКУ КЦ Ульяновской области" в сумме 405,0 рублей, № 04/18 от 12.03.2018 на поставку сувенирных рамок и бланков дипломов для проведения конкурса В сфере занятости населения Ульяновской области в сумме 675,00 рублей</t>
  </si>
  <si>
    <t>Показатель будет выполнен к концу 2018 года.</t>
  </si>
  <si>
    <t>Переданы документы в отдел закупок для расторговки на выполнение ПИР по капитальному ремонту здания корпуса №3 ОГАУ СО "Социально-реабилитационный центр им. Е.М.Чучкалова". Примерная дата заключения контракта 23.04.2018г. Заключены контракты в сумме 255,0 т.р.  На предпроектную проработку с целью определения возможности перепрофилирования сущ.здания под социальное учреждение - отделение профессиональной  реабилитации и социальной адаптации областного государ-ственного казённого учреждения социального обслу-живания «Реабили-тационный центр для детей и подростков с ограниченными возможностями «Подсолнух» в г. Уль-яновске». Запрошены коммерческие предложения на разработку проектной документации</t>
  </si>
  <si>
    <t xml:space="preserve"> Мероприятие запланировано на 2-3 квартала</t>
  </si>
  <si>
    <t>В настоящее время проект постановления Правительства находится на стадии согласования, данная мера социальной поддержки не предоставляется</t>
  </si>
  <si>
    <t>В настоящее время проект постановления Правительства находится на стадии согласования, данная мера социальной поддержки не предоставляется. В связи с этим целевой индикатор не полнен</t>
  </si>
  <si>
    <t>Министерство здавоохранения, семьи и социального благополучия Ульянолвской области (далее - Министерство), Адонин Александр Алексеевич, директор департамента развития социальной поддержки населения</t>
  </si>
  <si>
    <t>Министерство, Адонин Александр Алексеевич, директор департамента развития социальной поддержки населения</t>
  </si>
  <si>
    <t>Министерство, Логинов Михаил Васильевич, директор департамента социального благополучия</t>
  </si>
  <si>
    <t>Областное государственное казённое учреждение социального обслуживания "Центр обеспечения граждан техническими средствами реабилитации и санаторно-курортным лечением и социальной адаптации для лиц без определённого места жительства и занятий в г. Ульяновске" (далее - ОГКУСО "ЦОГ ТСР и СКЛ и СА для лиц БОМЖ"), Белова Рамиля Вазыховна, и.о.директора</t>
  </si>
  <si>
    <t>Министерство, Логинов Михаил Васильевич, директор департамента социального благополучия, Гурьева Наталья Сергеевна, директор департамента семейной, демографической политики и охраны прав несовершеннолетних, обл.гос.каз.учр.соц.обслуж. "Центр социально-психологической помощи семье и детям "Семья" в г. Ульяновске", Миронова Людмила Анатольевна, директор, ОГКУСО "ЦОГ ТСР и СКЛ и СА для лиц БОМЖ", Белову Рамиля Вазыховна, и.о. диретора</t>
  </si>
  <si>
    <t>ОГКУСО "ЦОГ ТСР и СКЛ и СА для лиц БОМЖ", Белову Рамиля Вазыховна, и.о. диретора</t>
  </si>
  <si>
    <t xml:space="preserve">УОГКУСЗН "ЕОЦСВ", Казаков Владимир Валерьевич, директор </t>
  </si>
  <si>
    <t>Министерство, Егорова Светлана Владимировна, референт департамента развития социальной поддержки населения</t>
  </si>
  <si>
    <t xml:space="preserve">Министерство, Демкина Анна Александровна, референт департамента социального благополучия </t>
  </si>
  <si>
    <t>Министерство, Гурьева Наталья Сергеевна, директор департамента семейной, демографической политики и охраны прав несовершеннолетних</t>
  </si>
  <si>
    <t xml:space="preserve">Министерство, Зорина Наталья Владимировна, референт департамента социального благополучия 
</t>
  </si>
  <si>
    <t>Ульяновское областное государственное казённое учреждение социальной защиты населения в г. Ульяновске, Вадов Андрей Сергеевич, заместитель директора</t>
  </si>
  <si>
    <t>Сведения об объёмах финансирования за I полугодие 2018 года</t>
  </si>
  <si>
    <t>Предоставление субсидий  на оплату жилого помещения и коммунальных услуг 11650 граждан.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</si>
  <si>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Предоставление компенсаций по оплате жилого помещения и коммунальных услуг 5930 граждан. 1. Прием документов. 2.Принятие решения о назначении субсидии. 3. Назначение субсидии. 3. Формирование выплатных документов. 4. Направление выплатных документов в кредитные организации и отделения почтовой связи.</t>
  </si>
  <si>
    <t>Сбор пакетов документов территориальными органами, приянтие решения, оформление решения протоколом, подготовка распоряжения на перечисление денежных средств, предоставление  адресной  помощи 3539 семей</t>
  </si>
  <si>
    <t>Сбор пакетов документов территориальными органами, принятие решения о выплате, оформление решения протоколом, подготовка распоряжения на перечисление денежных средств, предоставление  помощи в форме социального контракта 60 семей, помощи в форме электронной социальной продовольственной карты 2800 человек</t>
  </si>
  <si>
    <t>1) приём  и проверка документов; 2) получатель берёт направление в организации с которой заключен договор на изготовление изделий; 3) по факту изготовления изделий в органы социальной защиты поставщиками предоставляется реестр получателей изделий; 4) на основании реестра органы социальной защиты оплачивают произведённые изделия. Приобретение протезно-ортопедических изделий 950 лицам, не имеющим инвалидности, но по медицинским показаниям нуждающимся в них</t>
  </si>
  <si>
    <t xml:space="preserve">Ежемесячные и единовременные выплаты 125 почётным гражданам 1.Прием документов. 2.Принятие решения о назначении компенс. выплаты на погребение Почётного гражданина Ульяновской области, на установление надгробия на могиле Почётного гражданина Ульяновской области. 3.Формирование выплатных документов. 4. Направление выплатных документов на оплату через Сбербанк и Главпочтамт </t>
  </si>
  <si>
    <t>Ежемесячное предоставление пенсии за выслугу лет 850 бывшим гос. служащим Ульяновской области. 1. Прием документов. 2. Принятие Распоряжения Минздравсоцразвития Ульяновской области о назначении (об отказе) пенсии за выслугу лет. 3. Назначение пенсии. 4. Формирование выплатных документов. 5. Направление выплатных документов в Сбербанк и Главпочтамт.</t>
  </si>
  <si>
    <t>1) прием документов; 2) подготовка распорядительного документа; 3) предоставление выплаты. Выплата пособия по погребению 250 отдельным категориям граждан</t>
  </si>
  <si>
    <t xml:space="preserve">1) прием документов; 2) подготовка распорядительного документа; 3) предоставление выплаты. Предоставление компенсационных выплат 3400 гражданам из числа социально не защищённых категорий </t>
  </si>
  <si>
    <t>1) прием документов; 2) подготовка распорядительного документа; 3) предоставление выплаты. Оказание  помощи 4 гражданам</t>
  </si>
  <si>
    <t>1) прием документов; 2) подготовка распорядительного документа; 3) предоставление выплатыОказание мер социальной поддержки 89 инвалидам боевых действий</t>
  </si>
  <si>
    <t>1) прием документов; 2) подготовка распорядительного документа; 3) предоставление выплаты. оказание мер социальной поддержки 1012 гражданину, добровольно участвующих в охране общественного порядка на территории Ульяновской области</t>
  </si>
  <si>
    <t>1) прием документов; 2) подготовка распорядительного документа; 3) предоставление выплаты. Выплата пособий 2243 чел., страдающих психическими расстройствами, находящихся в трудной жизненной ситуации</t>
  </si>
  <si>
    <t>Подготовка ТЗ, проведение конкурсов, заключение контрактов на проведение 10 социально-значимых мероприятий</t>
  </si>
  <si>
    <t>Награждание победителей ежегодного областного конкурса "Лучший работодатель в сфере содействия занятости населения в Ульяновской области", "Лучший работник ОГКУ КЦ Ульяновской области", выплата премий</t>
  </si>
  <si>
    <t>1.Приём документов  2. Формирование выплатных документов . 3. Направление выплатных документов в Сбербанк и Главпочтамт.Ежемесячная денежная выплата 219 ветеранам творческих профессий и ежегодная денежная выплата 98 ветеранам творческих профессий, достигшим 65-летнего возраста</t>
  </si>
  <si>
    <t xml:space="preserve">Прием документов, их проверка и включение граждан в список на получение свидетельств. Подготовка распоряжения о выдаче 3 свидетельств (проверка правоустанавливающих документов, подготовка распоряжения о перечислении денежных средств, перечисление денежных средств)  </t>
  </si>
  <si>
    <t>Подготовка распорядительного документа на основании выдачи удостоверения "Ветеран труда"; 2) предоставление выплаты. Ежегодная денежная выплата 8737 гражданам родившихся в период с 01 января 1932 года по 31 декабря 1945 года</t>
  </si>
  <si>
    <t xml:space="preserve">1) прием документов; 2) подготовка распорядительного документа; 3) предоставление выплаты. Предоставление мер государственной социальной поддержки 46 отдельных категорий специалистов </t>
  </si>
  <si>
    <t>1) прием документов; 2) подготовка распорядительного документа; 3) предоставление выплаты. Предоставление мер социальной государственной поддержки 1750 добровольным пожарным</t>
  </si>
  <si>
    <t xml:space="preserve">Подготовка распоряжения о выдаче свидетельств, выдача 6 свидетельств о предоставлении единовременных выплат (проверка правоустанавливающих документов, подготовка распоряжения о перечислении денежных средств, перечисление денежных средств)  </t>
  </si>
  <si>
    <t xml:space="preserve">Подготовка распоряжения о выдаче свидетельств, выдача 8 свидетельств о предоставлении единовременных выплат (проверка правоустанавливающих документов, подготовка распоряжения о перечислении денежных средств, перечисление денежных средств)  </t>
  </si>
  <si>
    <t>Предоставление мер социальной поддержки 7850 лицам награжденным знаком «Почетный донор СССР» и «Почетный донор России»</t>
  </si>
  <si>
    <t>1) прием документов; 2) подготовка распорядительного документа; 3) предоставление выплаты. Ежемесячная выплата 40 граждан</t>
  </si>
  <si>
    <t xml:space="preserve">Прием документов, их проверка и включение граждан в список на получение сертификатов. Выдача 6 сертификатов </t>
  </si>
  <si>
    <t>проведение конкурса, заключение контрактов</t>
  </si>
  <si>
    <t>1) прием документов; 2) проверка документов; 3) принятие решения о назначении пособия; 4) выплата пособия. Выплата единовременного пособия на 6 усыновлённых детей</t>
  </si>
  <si>
    <t>1) прием документов; 2) подготовка распорядительного документа; 3) предоставление выплаты. Предоставление 264 выплаты лицам из числа детей-сирот и детей, оставшихся без попечения родителей</t>
  </si>
  <si>
    <t>1) прием документов; 2) составление акта обследования жилого помещения, проверка выполненных работ; 3) рассмотрение документов на комиссии; 4) принятие решения об окончании ремонта; 5) перечисление денежных средств. Проведение ремонта жилых помещений 28 детям-сиротам и детям, оставшимся без попечения родителей, лицам из их числа</t>
  </si>
  <si>
    <t>1) приём документов; 2) приобретение уполномоченным органом проездных документов; 3) представление уполномоченным органом финансовой отчетности об использовании средств в Министерство финансов Ульяновской области. Оплата проезда к месту лечения и обратно 6 заявителям</t>
  </si>
  <si>
    <t>1) прием документов; 2) подготовка распорядительного документа; 3) перечисление денежных средств. Возмещение расходов 32 детям-сиротам и детям, оставшихся без попечения родителей</t>
  </si>
  <si>
    <t>Реализация мер социальной поддержки 30 детей</t>
  </si>
  <si>
    <t>Проверка документов, подготовка распоряжений о выдаче сертификатов, выдача сертификатов.  Выдано 3250 сертификатов</t>
  </si>
  <si>
    <t>Готовится материал о кандидатах для рассмотрения на заседании Совета по реализации приоритетных национальных проектов и семейной политике в Ульяновской области (далее - Совет).Совет в соответствии с регламентом рассматривает представленные материалы для выявления победителей и присуждения премии, выплата 5 ежегодных премий Губернатора Ульяновской области «Семья года»</t>
  </si>
  <si>
    <t>Предоставление мер социальной поддержи 90 семьи, в которых оба родителя являются инвалидами и воспитывают несовершеннолетних детей; 267 семей, в которых единственный родитель инвалид и воспитывает несовершеннолетних детей</t>
  </si>
  <si>
    <t xml:space="preserve">Проверка и включение граждан в список на получение свидетельств. Подготовка распоряжения о выдаче свидетельств, выдача 173 свидетельства о предоставлении единовременных выплат. Реализация выданных свидетельств (проверка правоустанавливающих документов, подготовка распоряжения о перечислении денежных средств, перечисление денежных средств) </t>
  </si>
  <si>
    <t>1) прием документов; 2) подготовка распорядительного документа; 3) предоставление выплаты, по мере требования 2475 поездок</t>
  </si>
  <si>
    <t>Единовременное пособие 5 беременным женам военнослужащих</t>
  </si>
  <si>
    <t>Выплата пособий при рождении ребёнка гражданам, не подлежащим обязательному  социальному страхованию на случай временной нетрудоспособности и в связи с материнством в количестве 650 пособий</t>
  </si>
  <si>
    <t>1) прием документов; 2) подготовка распорядительного документа; 3) перечисление денежных средств. Выплата единовременного пособия 130 получателям</t>
  </si>
  <si>
    <t>1) прием заявок от МО; 2) предоставление субвенций МО; 3) перечисление денежных средств. Осуществление 9077 выплат детям-сиротам и детям, оставшимся без попечения родителей, лицам из их числа</t>
  </si>
  <si>
    <t>проведение конкурсных процедур</t>
  </si>
  <si>
    <t>Проведение мероприятий</t>
  </si>
  <si>
    <t>Подготовка ТЗ, проведение конкурсных процедур, заключение договора на оказание услуг по проведению мероприятия</t>
  </si>
  <si>
    <t>заключение контракта</t>
  </si>
  <si>
    <t>Оказание государственной услуги населению 22,8 тыс. услуг</t>
  </si>
  <si>
    <t>На конец 2 квартала 2018 года численность женщин, находящихся в отпуске по уходу за ребенком до достижения им возратста трех лет, нарастающим итогом не менее 138 человек.</t>
  </si>
  <si>
    <t>Конкурс Лучший работодатель года, премия 5 конкурсантам по 50,0 тыс. рублей</t>
  </si>
  <si>
    <t>Изготовление печатной продукции для распространения в период проведения месячника охраны труда</t>
  </si>
  <si>
    <t>Осуществление социальных выплат гражданам, признанным признанным в установленном порядке безработными - 5000 чел.</t>
  </si>
  <si>
    <t>Пособия планируется выплатить 200 соотечественникам</t>
  </si>
  <si>
    <t>Размещение информации в СМИ</t>
  </si>
  <si>
    <t>подготовка ТЗ, проведение конкурсов, заключение контрактов</t>
  </si>
  <si>
    <t>Проведение мероприятий по заключенным конрактам (договорам). Подготовка ТЗ, проведение конкурсных процедур на текущий ремонт жилого корпуса, замена окон в ОГАУСО «Специальный дом-интернат для престарелых и инвалидов в с. Акшуат»</t>
  </si>
  <si>
    <t>Отчёт об исполнении плана - графика реализации государственной программы за I полугодие 2018 года</t>
  </si>
  <si>
    <r>
      <t>За I полугодие 2018 года значение целевого индикатора</t>
    </r>
    <r>
      <rPr>
        <sz val="10"/>
        <color rgb="FFFF0000"/>
        <rFont val="Times New Roman"/>
        <family val="1"/>
        <charset val="204"/>
      </rPr>
      <t xml:space="preserve"> выполнено</t>
    </r>
  </si>
  <si>
    <t>По состоянию на 01.07.2018 численность безработных граждан, зарегистрированных в государственных учреждениях службы занятости населения, составила 2668 человек. Уровень регистрируемой безработицы составил 0,42%</t>
  </si>
  <si>
    <t xml:space="preserve">Количество получателей государственных услуг в сфере занятости за 6 месяцев 2018 года составило  44786 человек. </t>
  </si>
  <si>
    <t>Количество работников прошедших обучение за 6 месяцев 2018 года составило 6153 человека</t>
  </si>
  <si>
    <t>За 6 месяцев 2018 года численность пострадавших в результате несчастных случаев на производстве составила 106 человек, что в 2,3 раза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пропаганда вопросов охраны труда, применения превентивных мер по организации безопасного труда.</t>
  </si>
  <si>
    <t xml:space="preserve">За 6 месяцев 2018 года специальная оценка условий труда проведена на 11012  рабочих местах. </t>
  </si>
  <si>
    <t>Причина  не выполнения планового показателяв объясняется снижением колличества соотечественников желающих переселится в Ульяновскую область (во 2 квартале 2018 года в программе приняло участие 242 человека в возрасте до 40 лет от общей численности участников подпрограммы (462 человека).</t>
  </si>
  <si>
    <t>Причина  не выполнения планового показателяв объясняется увеличением колличества соотечественников имеющих полное (общее) среднее либо 8-9 классов образование (во 2 квартале 2018 года в программе приняло участие 133 человека с высшым либо средним профессиональным образованием от общей численности участников подпрограммы (224 человека).</t>
  </si>
  <si>
    <t>Подготовка ТЗ, проведение конкурсов, заключение контрактов на проведение  социально-значимого мероприятия Ежегодный областной конкурс "Семейные трудовые династии"</t>
  </si>
  <si>
    <t xml:space="preserve">За 6 месяцев 2018 года количество получателей государственных услуг в сфере занятости  составило 44786 человек. </t>
  </si>
  <si>
    <t>За 6 месяцев 2018 года приступили к профессиональному обучению 192 женщины, находящиеся в отпуске по уходу за ребёнком до достижения им возраста трёх лет, что составляет 72,8 % от годового плана-прогноза (250 человек).</t>
  </si>
  <si>
    <t>Изготовлены: информационный бюллетень "Безопасность и охрана труда"; листовки и плакаты, посвящённые тематике Всемирного дня охраны труда</t>
  </si>
  <si>
    <t>Выплата пособий по безработице, стипендий, досрочных пенсий и материальной помощи безработным осуществлялась своевременно и в полном объёме. Социальные выплаты за 6 месяцев 2018 год получили 6437 человек, в том числе 5677 человек получили пособие по безработице, 521 человек – стипендию, 55 человек – материальную помощь, досрочную пенсию – 184 человека.</t>
  </si>
  <si>
    <t>За 6 месяцев 2018 года выплачено пособий 51 соотечественникам. Невыполнение планового показателя связано с  тем, что граждане не предоставляют полный комлект документ необходимых для осуществления выплаты, а также не все участники программы прибыли на территорию Ульяновской области.</t>
  </si>
  <si>
    <t>1.47.</t>
  </si>
  <si>
    <t>За I полугодие 2018 года ежемесячное денежное пособие предоставлено 126 гражданину. Денежные выплаты предоставлены в полном объёме.</t>
  </si>
  <si>
    <t>За I полугодие 2018 года пенсии за выслугу лет предоставлены в полном объёме. Пенсии за выслугу лет предоставлены 853 гражданину</t>
  </si>
  <si>
    <t xml:space="preserve">За I полугодие 2018 года  данной мерой социальной поддержки воспользовались 37 молодых специалиста. Мерами социальной поддержки обеспечены в полном объёме. </t>
  </si>
  <si>
    <t xml:space="preserve">В рамках реализации постановления Правительства Ульяновской области от 03.02.2006 № 30 «О дополнительных мерах социальной поддержки военнослужащих, сотрудников правоохранительных органов и членов их семей» за I полугодие 2018 года единовременная материальная помощь оказана 6 гражданам. Задолженности перед получателями нет. </t>
  </si>
  <si>
    <t>В I полугодие 2018 года выдано 3 свидетельства. 2 свидетельства реализованы.</t>
  </si>
  <si>
    <t xml:space="preserve">За I полугодие 2018 года количество выплат ежемесячного пособия по уходу за ребёнком составило 43175 шт. Выплата произведена в полном объёме согласно заявок на финансовое обеспечение расходов на выплату государственных пособий 7812 чел. </t>
  </si>
  <si>
    <t>Данная мера соц. поддержки предоставляется по фактическому обращению граждан. За I полугодие 2018 года выплата представлена 39 гражданам.</t>
  </si>
  <si>
    <t>В I полугодии 2018 года выдано 4 свидетельства. 2 свидетельства реализованы.</t>
  </si>
  <si>
    <t>В I полугодии 2018 года выдано 12 свидетельств. 4 свидетельства реализованы.</t>
  </si>
  <si>
    <t>За I полугодие 2018 года ежегодная денежная  выплата представлена 7698 гражданам в полном объёме. Выплата ежегодных денежных выплат производится по факту обращения граждан, имеющих статус Почётного донора. Выплата произведена в полном объеме.</t>
  </si>
  <si>
    <t>За I полугодие 2018 года в полном объёме представлена ежемесячная денежная компенсация 11 гражданам.</t>
  </si>
  <si>
    <t>За I полугодие 2018 года ежемесячная денежная  выплата представлена 109293 гражданину в полном объёме. Выплата произведена в полном объеме.</t>
  </si>
  <si>
    <t xml:space="preserve">За I полугодие 2018 года меры социальной поддержки представлены 2584 гражданам в полном объёме. </t>
  </si>
  <si>
    <t>За I полугодие 2018 года меры социальной поддержки  представлены 19 гражданам в полном объёме</t>
  </si>
  <si>
    <t>Мера социальной поддержки предоставляются по факту обращения граждан. За I полугодие 2018 года обращений не поступало</t>
  </si>
  <si>
    <t>За I полугодие 2018 года выплачено 1127 пособий. Задолженности перед получателями нет. Выплата произведена в полном объеме</t>
  </si>
  <si>
    <t xml:space="preserve">За I полугодие 2018 года меры социальной поддержки представлены на 5452 детей. Выплата произведена в полном объёме. </t>
  </si>
  <si>
    <t>Единовременное пособие выплачено 151 получателям на 192 детей</t>
  </si>
  <si>
    <t>За I полугодие 2018 года меры социальной поддержки  представлены 496 гражданам в  полном объёме.</t>
  </si>
  <si>
    <t xml:space="preserve">1) прием документов; 2) подготовка распорядительного документа; 3) предоставление выплаты. Выплата пособий </t>
  </si>
  <si>
    <t>За I полугодие 2018 года представлена мера социальной поддержки 6614 человек. Выплата представлена в полном объёме.</t>
  </si>
  <si>
    <t>Предоставление детям-сиротам и детям, оставшимся без попечения родителей, а также отдельным категориям лиц из их числа, являющимся собственниками жилых помещений в многоквартирных домах, расположенных на территории Ульяновской области, ежемесячной компенсации расходов на уплату взноса на капитальный ремонт общего имущества в таких мно-гоквартирных домах</t>
  </si>
  <si>
    <t xml:space="preserve">1)Договора с 7 поставщиками на поставку протезно-ортопедических изделий заключены 09.01.2018г.
2) прием , проверка документов и формирование списков;  3) получателю оформляется направление в организацию, с которой заключен договор на изготовление изделий;4) по факту изготовления изделий в органы социальной защиты поставщиками предоставляются платежные документы с приложением реестра получателей изделий; 5) на основании представленных документов,  учреждение социальной защиты оплачивает выданные изделия. За 2018 год  обеспечили  протезно-ортопедическими изделиями 1783 человека, не имеющим инвалидности, но по медицинским показаниям нуждающимся в них.в т.ч. лица вставшие на учет в 2017 году
</t>
  </si>
  <si>
    <t>За I полугодие 2018 года оплачено 10 социально-значимых мероприятий (Поздравление женщин в родильных отделениях медицинских организаций, подведомственных Министерству здравоохранения, семьи и социального благополучия Ульяновской области, родивших детей 1 января, 23 февраля, 8 марта; День освобождения Ленинграда от блокады; День окончания Сталинградской битвы; Мероприятие, посвящённое Дню памяти о россиянах, исполнявших служебный долг за пределами Отечества, Митинг, посвящённый Дню освобождения узников фашизма, Встречи с ветеранами, поздравление  в рамках Дня Победы, Региональный этап Интеллектуально-развивающей игры «Ума палата» в рамках проекта ПФО «ВЕРНУТЬ ДЕТСТВО», Митинг, посвящённый годовщине катастрофы на Чернобыльской АЭС ). Направлена субсидия ОГАУСО "СОЦ "Волжские просторы"  в г. Новоульяновске"  на оказание услуг по организации отдыха и оздоровлению граждан пожилого возраста в Ульяновской области в рамках "Серебрянные каникулы"</t>
  </si>
  <si>
    <t>Исполнение по содержанию Департаментов социальной защиты состваляет 57,6% от плана, по Министерству 47,0%. Выплаты заработной платы, начисления на неё произведены в полном объёме. Задолженности нет.</t>
  </si>
  <si>
    <t>Исполнение по содержанию по ОГКУСО состваляет 55,5% от плана, по ОГБУСО - 68,8%, ОГАУСО - 57,0%, по ОГКУСЗН - 68,6%, ОГКОУ - 50,4%. Выплаты заработной платы произведена в полном объёме. Задолженности нет.</t>
  </si>
  <si>
    <t>За 1 полугодие 2018 год выплата ЕДК представлена 97391 ветеранам в полном объёме.</t>
  </si>
  <si>
    <t>За I полугодие 2018 года меры социальной поддержки представлены 192 труженникам в полном объёме.</t>
  </si>
  <si>
    <t>За I полугодие 2018 года меры социальной поддержки представлены 1378  реабилитированному гражданину в полном объёме.</t>
  </si>
  <si>
    <t>За 1 полугодие 2018 года выплаты ЕДК представлены 109034 ветеранам в  полном объёме</t>
  </si>
  <si>
    <t>За 1 полугодие 2018 года выплата пособия по погребению представлена 682 гражданам в полном объёме.</t>
  </si>
  <si>
    <t>За 1 полугодие 2018 года ежемесячная денежная компенсация на оплату жилого помещения и отдельных видов коммунальных услуг предоставлена 12998 педагогическим работникам сельской местности в полном объеме. Задолженности перед получателями нет.</t>
  </si>
  <si>
    <t>За 1 полугодие 2018 год выплаты представлены 2067 гражданам.</t>
  </si>
  <si>
    <t>За I полугодие 2018 года меры социальной поддержки представлены 88 инвалидам в  полном объёме.</t>
  </si>
  <si>
    <t>За I полугодие 2018 года меры социальной поддержки представлены 457 гражданам в полном объёме.</t>
  </si>
  <si>
    <t>За 1 полугодие 2018 года меры социальной поддержки представлены 1185 гражданам в полном объёме.</t>
  </si>
  <si>
    <t>За 1 полугодие 2018 года меры социальной поддержки представлены 2056 гражданам в полном объёме.</t>
  </si>
  <si>
    <t>За I полугодие 2018 года год меры социальной поддержки представлены 220 гражданам в полном объёме</t>
  </si>
  <si>
    <t>За 1 полугодие 2018 года ежемесячная денежная компенсация на оплату жилого помещения и коммунальных услуг предоставлена 1589 гражданам в полном объёме</t>
  </si>
  <si>
    <t>За 1 полугодие 2018 года компенсационные выплаты предоставлены 844 гражданам в полном объеме.</t>
  </si>
  <si>
    <t>За 1 полугодие 2018 года  меры социальной поддержки представлены 224 гражданам в  полном объёме.</t>
  </si>
  <si>
    <t>За 1 полугодие 2018 года ежегодная денежная  выплата представлена 82324 гражданам в полном объёме</t>
  </si>
  <si>
    <t>За I полугодие 2018 года меры социальной поддержки представлены 9 гражданам в полном объёме</t>
  </si>
  <si>
    <t>За I полугодие 2018 года меры социальной поддержки представлены 24 гражданам в  полном объёме.</t>
  </si>
  <si>
    <t>За 1 полугодие 2018 года меры социальной поддержки представлены 1707 гражданам в полном объёме.</t>
  </si>
  <si>
    <t>Ежемесячная денежная компенсация расходов  на уплату взноса на капитальный ремонт за 1 полугодие 2018 года предоставлена 61 гражданам (всем обратившимся гражданам выплата предоставляется в полном объёме).</t>
  </si>
  <si>
    <t>За 1 полугодие 2018 года меры социальной поддержки представлены 21945 гражданам в полном объёме.</t>
  </si>
  <si>
    <t>За 1 полугодие 2018 года пособие предоставлено  54577 гражданам. Задолженности перед получателями нет.</t>
  </si>
  <si>
    <t>За 1 полугодие 2018 года меры социальной поддержки представлены 27 гражданам в  полном объёме.</t>
  </si>
  <si>
    <t>За 1 полугодие 2018 года меры социальной поддержки представлены 91 гражданину в полном объёме.</t>
  </si>
  <si>
    <t>За 1 полугодие 2018 года меры социальной поддержки воспользовались 188 женщин, в том числе: 100 беременных женщин и 88 кормящих матерей</t>
  </si>
  <si>
    <t>За 1 полугодие 2018 года меры социальной поддержки  представлены 3873 гражданам в  полном объёме.</t>
  </si>
  <si>
    <t xml:space="preserve">По состоянию на 01.07.2018 проведено 9 заседаний областной общественной комиссии. По итогам проведённых заседаний адресную материальную помощь получили 1975 человек, в том числе:
- на помощь в связи с пожаром – 94 человека; 
- на лечение – 839 человек;
- на газификацию жилья – 317 человек;
- в связи с малообеспеченностью, задолженностью по кредитам, ЖКУ, ремонтом жилья и прочее  – 700 человек;
- на помощь в связи с чрезвычайной ситуацией (ураганом) – 21 человек;
- в связи с проведённым капитальным ремонтом жилья ветеранам Великой Отечественной войны – 4 человека.
Из 9 заседаний 2 заседания прошло с участием Губернатора Ульяновской области С.И. Морозова, на котором было принято положительное решение об оказании материальной помощи 6 гражданам, в том числе:
- на помощь в связи с пожаром – 2 человека; 
- на лечение – 4 человека.
</t>
  </si>
  <si>
    <t xml:space="preserve">На 01 июля 2018 года заключено 191 социальных контракта.
На 01.07.2018 было заключено 2740 социальных контракта на оказание государственной социальной помощи в виде натуральной помощи с использованием продуктовых карт для приобретения продуктов питания.
</t>
  </si>
  <si>
    <t>За I полугодие 2018 года значение целевого индикатора перевыполнено</t>
  </si>
  <si>
    <t>За 1 полугодие 2018 года единовременное пособие выплачено на11 усыновлённых детей</t>
  </si>
  <si>
    <t>Произведено 218 выплат 51 получателям в полном объёме за 1 полугодие 2018 года</t>
  </si>
  <si>
    <t>В 1 полугодие 2018 года произведено возмещение расходов 3 получателям</t>
  </si>
  <si>
    <t>Расходы в 1 полугодие 2018 года не производились</t>
  </si>
  <si>
    <t>В 1 полугодии 2018 года произведено возмещение расходов 15 получателям</t>
  </si>
  <si>
    <t xml:space="preserve">Ежемесячные выплаты на обеспечение проезда произведены 16617 детям-сиротам и детям, оставшимся без попечения родителей </t>
  </si>
  <si>
    <t>За 1 полугодие 2018 года в соответствии с Законом Ульяновской области от 02.11.2011 № 180-ЗО «О некоторых мерах по улучшению демографической ситуации в Ульяновской области» предоставлены дополнительные меры социальной поддержки:
- единовременная денежная выплата в размере 10000 рублей при рождении двоих детей в результате многоплодных родов, её получили 59 семей; 
-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 муниципальных образовательных учреждениях, реализующих основную общеобразовательную программу дошкольного образования, для расчета родительской платы за содержание ребенка в иных образовательных организациях, реализующих основную общеобразовательную программу дошкольного образования, на каждого ребенка, не посещающего указанные государственные, муниципальные образовательные учреждения, её получили 724 семьи;
- ежемесячная денежная выплата в размере 1000 рублей на каждого ребенка родителям-студентам, её получила 104 семей.
В 1 полугодии 2018 году выдано 150 свидетельств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28 семей, при рождении четвертого или последующего ребёнка  - 122 семьи. В 1 полугодии 2018 г. реализовали свои свидетельства 96 семей.</t>
  </si>
  <si>
    <t>За 1 полугодие 2018 год выдано 2979  сертификатов "Семья", реализовано 378  сертификатов, из них: на улучшение жилищных условий средства капитала "Семья" направили -72 семей, на лечение детей - 56 семьи, на обучение детей - 216 семей, на страхование - 25 семей, на оздоровление - 1 семья, 8 - подведение коммуникаций.</t>
  </si>
  <si>
    <t>В первом квартале 2018 года в муниципальных образованиях Ульяновской области проводился первый отборочный этап конкурса. Премия Губернатора Ульяновской области "Семья Года" выплачена 6 семьям в размере 50,0 тыс.рублей.</t>
  </si>
  <si>
    <t>За I полугодие 2018 года субсидии на оплату жилого помещения и коммунальных услуг предоставлены 31455 получателям. Выплаты произведены в полном объеме</t>
  </si>
  <si>
    <t>За I полугодие 2018 года компенсации на оплату жилого помещения и коммунальных услуг предоставлены 10954 получателям. Выплаты произведены в полном объеме</t>
  </si>
  <si>
    <t>За 1 полугодие 2018 года льготным проездом воспользовалось 7988  федеральных льготников</t>
  </si>
  <si>
    <t xml:space="preserve">За 1 полугодие 2018 года ежемесячную денежную компенсацию на оплату жилого помещения и коммунальных услуг получили 306040 человек   </t>
  </si>
  <si>
    <t>Денежные средства перечислены на содержание 22647 детей, 16007 получателям ежемесячного вознаграждения, причитающегося приёмным родителям</t>
  </si>
  <si>
    <t>Перечислено субсидий за счёт средств областного бюджета Ульяновской области негосударственным организациям, оказывающим социальные услуги в форме социального обслуживания граждан на дому 
за I полугодие 2018 года на сумму 3 872,2 тыс. рублей, в том числе:
ООО «Дэйли» - 3 859,1 тыс. рублей;
УРОООО «Российский Красный Крест» - 2 777,8 тыс. рублей;
ДМООИО "Преодоление" УООО ООО ВОИ – 1 597,8 тыс. рублей;
Общество с ограниченной ответственностью "Дар-1"- 7,6 тыс. рублей;
АНО "Социальное благополучие" – 385,2 тыс. рублей;
АНО ДПО "ЦКСП" – 2,3 тыс. рублей.</t>
  </si>
  <si>
    <t>В связи с приведением мероприятий по государственной программе в соответствие с постановлением Правительства Ульяновской области от 19.01.2018 года № 24-П «Об утверждении социальной программы «Укрепление материально-технической базы организаций социального обслуживания и обучение компьютерной грамотности неработающих пенсионеров в Ульяновской области» на 2018 год» ОГКУ «Ульяновскоблстройзаказчик» внесены изменения в план-график 29.05.2018. Готовится документация на проведение конкурсных процедур по объектам: 
ОГАУСО "Геронтологический центр в г.Ульяновске"; 
ОГАУСО "Психоневрологический интернат в п.Дальнее Поле";
ОГАУСО "Психоневрологический интернат в п.Лесной". 
07.05.2018 с ООО "Ульяновскгражданпроект" заключен ГК № 10/0876 на сумму 3240, т. руб на разработку  ПСД на строительство бассейна ОГБУСО "Комплексный центр социального обслуживания в р.п. Павловка". ООО "Ульяновскгражданпроект" представил на рассмотрение новые планировочные и фасадные решения. 
25 апреля 2018 года заключен государственный контракт на сумму 5936,7 т.р. по капитальному ремонту здания корпуса №3 ОГАУСО "Социально-реабилитационный центр им. Е.М.Чучкалова". Представлен технический отчет о результатах инженерно-геологических изысканий. 
На предпроектную проработку заключены контракты в сумме 253,0 т.р. с целью определения возможности перепрофилирования сущ.здания под социальное учреждение - отделение профессиональной  реабилитации и социальной адаптации областного государственного казённого учреждения социального обслуживания «Реабилитационный центр для детей и подростков с ограниченными возможностями «Подсолнух» в г. Ульяновске». Запрошены коммерческие предложения на разработку проектной документации.</t>
  </si>
  <si>
    <t>Исполнение по финансированию аппарата составляет 44,8 % от плана. Выплаты заработной платы, начисления на неё произведены в полном объёме. Задолженности нет.</t>
  </si>
  <si>
    <t xml:space="preserve">Исполнение по финансированию ОГКУ ЦЗН составляет 51,4 % от плана. Выплаты заработной платы, начисления на неё произведены в полном объёме. </t>
  </si>
  <si>
    <t>Перечислены средства подведомственныи организациям социального обслуживания для выплат мер государственной поддержки специалистам, работающих и проживающих в сельских населенных пунктах, рабочих поселках и поселках городского типа на территории Ульяновской области на сумму 1 102,3 тыс. рублей. Меры предоставлены в полном объёме</t>
  </si>
  <si>
    <t>Перечислена субсидия ОГАУСО "Психоневрологический интерант в г.Новоульяновске" на трудовые мастерские</t>
  </si>
  <si>
    <t>Оплачены расходы на оказание услуг по изготовлению памятных сувениров для вручения инвалидам во время проведения месячника "Белая трость", международного дня глухих, Дня больных рассеянным склерозом, Дня больных сахарным диабетом на сумму 60,0 тыс. рублей</t>
  </si>
  <si>
    <t xml:space="preserve">Оплачены расходы, связанные с организацией пассаржских перевозок участников (инвалидов по слуху) всероссийских и международных физкультурных и спортивных мероприятий на сумму 50,0 т.р. </t>
  </si>
  <si>
    <t>Предоставлена субсидия Обл.гос.бюджетное учр.соц.обслуживания "Центр соц.обслуживания "Доверие" в г. Димитровграде" и ОГБУСО ЦСО "Парус надежды" на проведение второго летнего фестиваля для молодых инвалидов в рамках проведения туристического слёта на сумму 50,0 тыс. рублей</t>
  </si>
  <si>
    <t>В связи с приведением мероприятий по государственной программе в соответствие с постановлением Правительства Ульяновской области от 19.01.2018 года № 24-П «Об утверждении социальной программы «Укрепление материально-технической базы организаций социального обслуживания и обучение компьютерной грамотности неработающих пенсионеров в Ульяновской области» на 2018 год» ОГАУСО «Геронтологический центр в г Ульяновске» ведёт подготовительную работу, подготавливает ТЗ</t>
  </si>
  <si>
    <t>15.06.2018г. УОГКУСЗН «ЕОЦСВ» объявлен электронный аукцион на услуги по обучению компьютерной грамотности неработающих пенсионеров. Согласно технико-экономического задания начальная максимальная цена контракта составила 939 000,00 рублей (в том числе за счет средств ПФР – 489 000,00 руб., за счет средств бюджета Ульяновской области – 450 000,00). Цена за обучение 1 неработающего пенсионера составила 3 000,00 руб.
27.06.2018г. состоялось рассмотрение первых частей заявок. В электронном аукционе приняли участие 3 участника. По итогам рассмотрения все участники допущены к участию в электронном аукционе.
02.07.2018г. проведен электронный аукцион, по итогам которого победителем стал Федеральное государственное бюджетное образовательное учреждение высшего образования «Ульяновский государственный университет». Начальная максимальная цена контракта снижена на 50%, то есть цена контракта составила 469 249,97 руб. (в том числе за счет средств ПФР РФ – 234 624,80 руб., за счет средств бюджета Ульяновской области – 234 625,17 руб.). Планируется обучение 313 неработающих пенсионеров.
17.07.2018г. заключен Контракт № 0168200002418002435-0031782-01 от 17.07.2018г. с Федеральным государственным бюджетным образовательным учреждением высшего образования «Ульяновский государственный университет». В настоящее время идет формирование списков неработающих пенсионеров, желающих пройти обучение.</t>
  </si>
  <si>
    <t>Министерство, Прыгунова Ольга Александровна,и.о. заместителя директора департамента-начальника отдела бюджетного учёта, отчётности и финаносового обеспечения расходных обязательств</t>
  </si>
  <si>
    <t>Министерство, Гаврилова Елена Михайловна, заместитель директора департамента - начальник отдела планирования и анализа исполнения бюджета</t>
  </si>
  <si>
    <t>Оплата услуг по дароботке и сопрождению  автоматизированной информационной системы территориальных департаментов и учреждений социальной защиты населения ООО "Информационно-технологический центр "Базис" и ООО "АИС Город"  за I полугодие 2017 года на сумму 6 187,9 тыс. рублей</t>
  </si>
  <si>
    <t>На основании Распоряжения от 29.01.2018г. № 162-р «О распределении сертификатов на оплату услуг по социальной реабилитации и ресоциализации на 2018год и приложения к нему «Графика выдачи сертификатов на оплату услуг по социальной реабилитации и ресоциализации в 2018г.» было выдано 9 сертификатов. На 01.07.2018г. реабилитацию в реабилитационном центре ООО «Свобода», проходят 9 получателей сертификатов. На соновании акта возмещения расходов за предоставление меры социальной поддержки за I полугодие 2018 года оплачено на сумму 46,8 тыс. рублей.</t>
  </si>
  <si>
    <t>Перечислена субсидия ОГАУСО СДИ в с. Акшуат на замену окон корпуса №1. Заключен договор на выполнение работ по замене деверянных окон на пластиковые в здании жилого корпуса на сумму 999,5 тыс. рублей. За I полугодие 2018 года оплачено 299,9 тыс. рублей. ОГКУСО "Социальный приют для детей и подростков "Росток" в д.Рокотушка" заключен государственный контракт №28/31378 от 24.04.2018 на ремонт кровли административного корпуса.</t>
  </si>
  <si>
    <t>о внесённых изменениях в государственную программу за I полугодие 2018 года</t>
  </si>
  <si>
    <t>N 13/209-П</t>
  </si>
  <si>
    <t>Увеличиваются средства федерального бюджета в 2018 году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ребёнка в сумме 142 064,9 тыс. рублей (на основании федерального закона от 28.12.2017 № 418-ФЗ «О ежемесячных выплатах семьям, имеющих детей»).
Увеличиваются средства областного бюджета в 2018 году в сумме 
15,0 тыс. рублей, в связи с поступлением благотворительных пожертвований от частного лица областному государственному казённому учреждению социального обслуживания «Детский дом-интернат для глубоко умственно отсталых детей «Родник».
Уменьшаются средства областного бюджета в 2018 году на сумму 26 472,5 тыс. рублей, в том числе:
по Министерству здравоохранения, семьи и социального благополучия Ульяновской области:
на погашение кредиторской задолженности за 2017 год по мерам государственной поддержки граждан в связи с введением на территории Ульяновской области экономически обоснованных тарифов и нормативов потребления коммунальных услуг, в связи с отменой меры социальной поддержки в сумме 650,0 тыс. рублей;
по Агентству по развитию человеческого потенциала и трудовых ресурсов Ульяновской области:
в связи с необходимостью возврата средств в федеральный бюджет 
в результате не достижения показателей результативности использования субсидий, предоставляемых из федерального бюджета, в сумме 123,9 тыс. рублей:
по Министерству промышленности, строительства, жилищно-коммунального комплекса и транспорта Ульяновской области:
на «Строительство (закольцованного) газопровода между ГРС № 52 
и ГРС № 38 г. Ульяновск, промышленная зона «Заволжье»» на Министерство развития конкуренции и экономики Ульяновской области в сумме 698,6 тыс. рублей;
на муниципальные образования Ульяновской области на проведение комплексного благоустройства территорий общего пользования общегородского значения в рамках государственной программы «Формирование комфортной городской среды в Ульяновской области» в сумме 25 000,0 тыс. рублей.
Перераспределяются средства областного бюджета между мероприятиями Государственной программы в целом в 2018 году на сумму 57 471,3 тыс. рублей, в том числе по средствам федерального бюджета 1 603,2 тыс. рублей:
на меры социальной поддержки – 15 449,0 тыс. рублей;
на капитальный и текущий ремонты – 37 364,5 тыс. рублей, в том числе средства федерального бюджета 1 603,2 тыс. рублей;
на первоочередные расходы – 4 657,8 тыс. рублей.</t>
  </si>
  <si>
    <t>за I полуголие 2018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</si>
</sst>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р_._-;\-* #,##0.00_р_._-;_-* &quot;-&quot;??_р_._-;_-@_-"/>
    <numFmt numFmtId="164" formatCode="_-* #,##0.000_р_._-;\-* #,##0.000_р_._-;_-* &quot;-&quot;??_р_._-;_-@_-"/>
    <numFmt numFmtId="165" formatCode="_-* #,##0.00_р_._-;\-* #,##0.00_р_._-;_-* &quot;-&quot;???_р_._-;_-@_-"/>
    <numFmt numFmtId="166" formatCode="_-* #,##0.0_р_._-;\-* #,##0.0_р_._-;_-* &quot;-&quot;??_р_._-;_-@_-"/>
    <numFmt numFmtId="167" formatCode="0.0"/>
    <numFmt numFmtId="168" formatCode="_-* #,##0.0_р_._-;\-* #,##0.0_р_._-;_-* &quot;-&quot;?_р_._-;_-@_-"/>
    <numFmt numFmtId="169" formatCode="[$-419]General"/>
    <numFmt numFmtId="170" formatCode="_-* #,##0_р_._-;\-* #,##0_р_._-;_-* &quot;-&quot;??_р_._-;_-@_-"/>
    <numFmt numFmtId="171" formatCode="0.0%"/>
    <numFmt numFmtId="172" formatCode="#,##0.0"/>
    <numFmt numFmtId="173" formatCode="_-* #,##0.0000_р_._-;\-* #,##0.0000_р_._-;_-* &quot;-&quot;??_р_._-;_-@_-"/>
    <numFmt numFmtId="174" formatCode="#,##0.000"/>
    <numFmt numFmtId="175" formatCode="_-* #,##0.000_р_._-;\-* #,##0.000_р_._-;_-* &quot;-&quot;???_р_._-;_-@_-"/>
    <numFmt numFmtId="176" formatCode="_-* #,##0.000_р_._-;\-* #,##0.000_р_._-;_-* &quot;-&quot;?_р_._-;_-@_-"/>
    <numFmt numFmtId="177" formatCode="#,##0.0000"/>
    <numFmt numFmtId="178" formatCode="_-* #,##0.00000_р_._-;\-* #,##0.00000_р_._-;_-* &quot;-&quot;??_р_._-;_-@_-"/>
    <numFmt numFmtId="179" formatCode="#,##0.00000"/>
    <numFmt numFmtId="180" formatCode="_-* #,##0.0000_р_._-;\-* #,##0.0000_р_._-;_-* &quot;-&quot;?_р_._-;_-@_-"/>
    <numFmt numFmtId="181" formatCode="_-* #,##0.00_р_._-;\-* #,##0.00_р_._-;_-* &quot;-&quot;?????_р_._-;_-@_-"/>
    <numFmt numFmtId="182" formatCode="000000"/>
    <numFmt numFmtId="183" formatCode="_-* #,##0.0_р_._-;\-* #,##0.0_р_._-;_-* &quot;-&quot;???_р_._-;_-@_-"/>
  </numFmts>
  <fonts count="5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4"/>
      <color indexed="8"/>
      <name val="Times New Roman"/>
      <family val="1"/>
      <charset val="204"/>
    </font>
    <font>
      <sz val="12"/>
      <color indexed="8"/>
      <name val="Times New Roman"/>
      <family val="1"/>
      <charset val="204"/>
    </font>
    <font>
      <b/>
      <sz val="14"/>
      <color indexed="8"/>
      <name val="Times New Roman"/>
      <family val="1"/>
      <charset val="204"/>
    </font>
    <font>
      <sz val="8"/>
      <color indexed="8"/>
      <name val="Times New Roman"/>
      <family val="1"/>
      <charset val="204"/>
    </font>
    <font>
      <sz val="10"/>
      <color indexed="8"/>
      <name val="Times New Roman"/>
      <family val="1"/>
      <charset val="204"/>
    </font>
    <font>
      <sz val="11"/>
      <color indexed="8"/>
      <name val="Calibri"/>
      <family val="2"/>
    </font>
    <font>
      <sz val="14"/>
      <name val="Times New Roman"/>
      <family val="1"/>
      <charset val="204"/>
    </font>
    <font>
      <sz val="10"/>
      <name val="Times New Roman"/>
      <family val="1"/>
      <charset val="204"/>
    </font>
    <font>
      <sz val="11"/>
      <name val="Calibri"/>
      <family val="2"/>
    </font>
    <font>
      <b/>
      <sz val="10"/>
      <color indexed="8"/>
      <name val="Times New Roman"/>
      <family val="1"/>
      <charset val="204"/>
    </font>
    <font>
      <b/>
      <sz val="10"/>
      <name val="Times New Roman"/>
      <family val="1"/>
      <charset val="204"/>
    </font>
    <font>
      <sz val="10"/>
      <color indexed="8"/>
      <name val="Times New Roman"/>
      <family val="1"/>
      <charset val="204"/>
    </font>
    <font>
      <sz val="11"/>
      <color indexed="8"/>
      <name val="Calibri"/>
      <family val="2"/>
      <charset val="204"/>
    </font>
    <font>
      <sz val="11"/>
      <color indexed="8"/>
      <name val="Calibri"/>
      <family val="2"/>
    </font>
    <font>
      <b/>
      <sz val="11"/>
      <name val="Times New Roman"/>
      <family val="1"/>
      <charset val="204"/>
    </font>
    <font>
      <b/>
      <sz val="12"/>
      <name val="Times New Roman"/>
      <family val="1"/>
      <charset val="204"/>
    </font>
    <font>
      <sz val="10"/>
      <name val="Calibri"/>
      <family val="2"/>
      <charset val="204"/>
    </font>
    <font>
      <sz val="9"/>
      <name val="Times New Roman"/>
      <family val="1"/>
      <charset val="204"/>
    </font>
    <font>
      <sz val="11"/>
      <name val="Times New Roman"/>
      <family val="1"/>
      <charset val="204"/>
    </font>
    <font>
      <sz val="9"/>
      <color indexed="8"/>
      <name val="Times New Roman"/>
      <family val="1"/>
      <charset val="204"/>
    </font>
    <font>
      <sz val="8"/>
      <name val="Times New Roman"/>
      <family val="1"/>
      <charset val="204"/>
    </font>
    <font>
      <sz val="8"/>
      <name val="Calibri"/>
      <family val="2"/>
    </font>
    <font>
      <sz val="11"/>
      <name val="Calibri"/>
      <family val="2"/>
    </font>
    <font>
      <sz val="12"/>
      <name val="Times New Roman"/>
      <family val="1"/>
      <charset val="204"/>
    </font>
    <font>
      <sz val="11"/>
      <color indexed="8"/>
      <name val="Calibri"/>
      <family val="2"/>
    </font>
    <font>
      <sz val="10"/>
      <color indexed="8"/>
      <name val="Times New Roman"/>
      <family val="1"/>
      <charset val="204"/>
    </font>
    <font>
      <sz val="11"/>
      <name val="Calibri"/>
      <family val="2"/>
    </font>
    <font>
      <sz val="8.5"/>
      <name val="Times New Roman"/>
      <family val="1"/>
      <charset val="204"/>
    </font>
    <font>
      <b/>
      <sz val="14"/>
      <name val="Times New Roman"/>
      <family val="1"/>
      <charset val="204"/>
    </font>
    <font>
      <b/>
      <sz val="16"/>
      <name val="Times New Roman"/>
      <family val="1"/>
      <charset val="204"/>
    </font>
    <font>
      <b/>
      <sz val="6"/>
      <name val="Times New Roman"/>
      <family val="1"/>
      <charset val="204"/>
    </font>
    <font>
      <b/>
      <sz val="11"/>
      <name val="Calibri"/>
      <family val="2"/>
    </font>
    <font>
      <sz val="16"/>
      <name val="Calibri"/>
      <family val="2"/>
    </font>
    <font>
      <b/>
      <sz val="10"/>
      <name val="Calibri"/>
      <family val="2"/>
    </font>
    <font>
      <sz val="9.5"/>
      <color indexed="8"/>
      <name val="Times New Roman"/>
      <family val="1"/>
      <charset val="204"/>
    </font>
    <font>
      <sz val="10"/>
      <name val="Calibri"/>
      <family val="2"/>
    </font>
    <font>
      <sz val="10"/>
      <color indexed="10"/>
      <name val="Times New Roman"/>
      <family val="1"/>
      <charset val="204"/>
    </font>
    <font>
      <sz val="12"/>
      <color indexed="8"/>
      <name val="Times New Roman"/>
      <family val="1"/>
      <charset val="204"/>
    </font>
    <font>
      <sz val="11"/>
      <color indexed="8"/>
      <name val="Times New Roman"/>
      <family val="1"/>
      <charset val="204"/>
    </font>
    <font>
      <sz val="11"/>
      <color theme="1"/>
      <name val="Calibri"/>
      <family val="2"/>
      <charset val="204"/>
      <scheme val="minor"/>
    </font>
    <font>
      <sz val="11"/>
      <color rgb="FF000000"/>
      <name val="Calibri"/>
      <family val="2"/>
      <charset val="204"/>
    </font>
    <font>
      <sz val="11"/>
      <color theme="1"/>
      <name val="Calibri"/>
      <family val="2"/>
      <scheme val="minor"/>
    </font>
    <font>
      <sz val="10"/>
      <color rgb="FFFF0000"/>
      <name val="Times New Roman"/>
      <family val="1"/>
      <charset val="204"/>
    </font>
    <font>
      <sz val="11"/>
      <color rgb="FFFF0000"/>
      <name val="Calibri"/>
      <family val="2"/>
    </font>
    <font>
      <sz val="9"/>
      <color rgb="FFFF0000"/>
      <name val="Times New Roman"/>
      <family val="1"/>
      <charset val="204"/>
    </font>
    <font>
      <sz val="9.3000000000000007"/>
      <name val="Times New Roman"/>
      <family val="1"/>
      <charset val="204"/>
    </font>
    <font>
      <sz val="9.5"/>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26"/>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s>
  <cellStyleXfs count="1503">
    <xf numFmtId="0" fontId="0" fillId="0" borderId="0"/>
    <xf numFmtId="169" fontId="50"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80">
    <xf numFmtId="0" fontId="0" fillId="0" borderId="0" xfId="0"/>
    <xf numFmtId="0" fontId="10" fillId="0" borderId="0" xfId="0" applyFont="1" applyFill="1"/>
    <xf numFmtId="4" fontId="19" fillId="0" borderId="1" xfId="0" applyNumberFormat="1" applyFont="1" applyFill="1" applyBorder="1"/>
    <xf numFmtId="0" fontId="19" fillId="0" borderId="1" xfId="0" applyNumberFormat="1" applyFont="1" applyFill="1" applyBorder="1"/>
    <xf numFmtId="4" fontId="19" fillId="0" borderId="1" xfId="0" applyNumberFormat="1" applyFont="1" applyFill="1" applyBorder="1" applyAlignment="1">
      <alignment horizontal="justify" vertical="center" wrapText="1"/>
    </xf>
    <xf numFmtId="0" fontId="14" fillId="0" borderId="1" xfId="0" applyNumberFormat="1" applyFont="1" applyFill="1" applyBorder="1"/>
    <xf numFmtId="4" fontId="14" fillId="0" borderId="1" xfId="0" applyNumberFormat="1" applyFont="1" applyFill="1" applyBorder="1" applyAlignment="1">
      <alignment horizontal="justify" vertical="center" wrapText="1"/>
    </xf>
    <xf numFmtId="4" fontId="14" fillId="0" borderId="1" xfId="0" applyNumberFormat="1" applyFont="1" applyFill="1" applyBorder="1" applyAlignment="1">
      <alignment vertical="center"/>
    </xf>
    <xf numFmtId="0" fontId="14" fillId="0" borderId="1" xfId="0" applyFont="1" applyBorder="1" applyAlignment="1">
      <alignment horizontal="justify" vertical="center" wrapText="1"/>
    </xf>
    <xf numFmtId="4" fontId="14" fillId="0" borderId="2" xfId="0" applyNumberFormat="1" applyFont="1" applyFill="1" applyBorder="1" applyAlignment="1">
      <alignment vertical="center"/>
    </xf>
    <xf numFmtId="4" fontId="17" fillId="0" borderId="1" xfId="90" applyNumberFormat="1" applyFont="1" applyFill="1" applyBorder="1" applyAlignment="1">
      <alignment vertical="center" wrapText="1"/>
    </xf>
    <xf numFmtId="4" fontId="17" fillId="0" borderId="1" xfId="90" applyNumberFormat="1" applyFont="1" applyFill="1" applyBorder="1" applyAlignment="1">
      <alignment horizontal="justify" vertical="center" wrapText="1"/>
    </xf>
    <xf numFmtId="0" fontId="17" fillId="0" borderId="1" xfId="90" applyFont="1" applyFill="1" applyBorder="1" applyAlignment="1">
      <alignment horizontal="justify" vertical="center" wrapText="1"/>
    </xf>
    <xf numFmtId="43" fontId="14" fillId="0" borderId="1" xfId="380" applyFont="1" applyFill="1" applyBorder="1" applyAlignment="1">
      <alignment vertical="center"/>
    </xf>
    <xf numFmtId="43" fontId="17" fillId="0" borderId="1" xfId="380" applyFont="1" applyFill="1" applyBorder="1" applyAlignment="1">
      <alignment vertical="center" wrapText="1"/>
    </xf>
    <xf numFmtId="43" fontId="17" fillId="0" borderId="1" xfId="38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19" fillId="0" borderId="1" xfId="0" applyNumberFormat="1" applyFont="1" applyFill="1" applyBorder="1" applyAlignment="1">
      <alignment wrapText="1"/>
    </xf>
    <xf numFmtId="4" fontId="19" fillId="0" borderId="1" xfId="0" applyNumberFormat="1" applyFont="1" applyFill="1" applyBorder="1" applyAlignment="1">
      <alignment vertical="center"/>
    </xf>
    <xf numFmtId="4" fontId="20" fillId="0" borderId="1" xfId="0" applyNumberFormat="1" applyFont="1" applyFill="1" applyBorder="1" applyAlignment="1">
      <alignment horizontal="left" vertical="center" wrapText="1"/>
    </xf>
    <xf numFmtId="4" fontId="19" fillId="0" borderId="3" xfId="0" applyNumberFormat="1" applyFont="1" applyFill="1" applyBorder="1" applyAlignment="1">
      <alignment wrapText="1"/>
    </xf>
    <xf numFmtId="4" fontId="19" fillId="0" borderId="3" xfId="0" applyNumberFormat="1" applyFont="1" applyFill="1" applyBorder="1" applyAlignment="1">
      <alignment vertical="center"/>
    </xf>
    <xf numFmtId="4" fontId="14" fillId="0" borderId="1" xfId="0" applyNumberFormat="1" applyFont="1" applyFill="1" applyBorder="1" applyAlignment="1">
      <alignment wrapText="1"/>
    </xf>
    <xf numFmtId="171" fontId="14" fillId="0" borderId="1" xfId="376" applyNumberFormat="1" applyFont="1" applyFill="1" applyBorder="1" applyAlignment="1">
      <alignment vertical="center" wrapText="1"/>
    </xf>
    <xf numFmtId="4" fontId="14" fillId="0" borderId="4" xfId="0" applyNumberFormat="1" applyFont="1" applyFill="1" applyBorder="1" applyAlignment="1">
      <alignment wrapText="1"/>
    </xf>
    <xf numFmtId="4" fontId="19" fillId="0" borderId="3" xfId="0" applyNumberFormat="1" applyFont="1" applyFill="1" applyBorder="1" applyAlignment="1">
      <alignment horizontal="center" vertical="center"/>
    </xf>
    <xf numFmtId="4" fontId="20" fillId="0" borderId="3" xfId="0" applyNumberFormat="1" applyFont="1" applyFill="1" applyBorder="1" applyAlignment="1">
      <alignment horizontal="left" vertical="center" wrapText="1"/>
    </xf>
    <xf numFmtId="0" fontId="19" fillId="0" borderId="3" xfId="0" applyNumberFormat="1" applyFont="1" applyFill="1" applyBorder="1"/>
    <xf numFmtId="9" fontId="14" fillId="0" borderId="1" xfId="376" applyFont="1" applyFill="1" applyBorder="1" applyAlignment="1">
      <alignment vertical="center" wrapText="1"/>
    </xf>
    <xf numFmtId="4" fontId="14" fillId="0" borderId="1" xfId="0" applyNumberFormat="1" applyFont="1" applyFill="1" applyBorder="1" applyAlignment="1">
      <alignment horizontal="center" vertical="center"/>
    </xf>
    <xf numFmtId="0" fontId="14" fillId="0" borderId="1" xfId="0" applyFont="1" applyBorder="1" applyAlignment="1">
      <alignment vertical="center"/>
    </xf>
    <xf numFmtId="4" fontId="19" fillId="0" borderId="2" xfId="0" applyNumberFormat="1" applyFont="1" applyFill="1" applyBorder="1" applyAlignment="1">
      <alignment vertical="center"/>
    </xf>
    <xf numFmtId="0" fontId="14" fillId="0" borderId="2" xfId="0" applyFont="1" applyBorder="1" applyAlignment="1">
      <alignment horizontal="center" vertical="top" wrapText="1"/>
    </xf>
    <xf numFmtId="4" fontId="21" fillId="0" borderId="1" xfId="0" applyNumberFormat="1" applyFont="1" applyFill="1" applyBorder="1" applyAlignment="1">
      <alignment vertical="center"/>
    </xf>
    <xf numFmtId="4" fontId="21" fillId="0" borderId="1" xfId="0" applyNumberFormat="1" applyFont="1" applyFill="1" applyBorder="1" applyAlignment="1">
      <alignment horizontal="center" vertical="center"/>
    </xf>
    <xf numFmtId="4" fontId="14" fillId="0" borderId="5" xfId="0" applyNumberFormat="1" applyFont="1" applyFill="1" applyBorder="1" applyAlignment="1">
      <alignment wrapText="1"/>
    </xf>
    <xf numFmtId="4" fontId="14" fillId="0" borderId="3" xfId="0" applyNumberFormat="1" applyFont="1" applyFill="1" applyBorder="1" applyAlignment="1">
      <alignment vertical="center"/>
    </xf>
    <xf numFmtId="4" fontId="14" fillId="0" borderId="6" xfId="0" applyNumberFormat="1" applyFont="1" applyFill="1" applyBorder="1" applyAlignment="1">
      <alignment wrapText="1"/>
    </xf>
    <xf numFmtId="4" fontId="14" fillId="0" borderId="7" xfId="0" applyNumberFormat="1" applyFont="1" applyFill="1" applyBorder="1" applyAlignment="1">
      <alignment vertical="center"/>
    </xf>
    <xf numFmtId="4" fontId="14" fillId="0" borderId="8" xfId="0" applyNumberFormat="1" applyFont="1" applyFill="1" applyBorder="1" applyAlignment="1">
      <alignment wrapText="1"/>
    </xf>
    <xf numFmtId="43" fontId="14" fillId="0" borderId="1" xfId="380" applyFont="1" applyFill="1" applyBorder="1" applyAlignment="1">
      <alignment wrapText="1"/>
    </xf>
    <xf numFmtId="4" fontId="14" fillId="0" borderId="1" xfId="0" applyNumberFormat="1" applyFont="1" applyFill="1" applyBorder="1" applyAlignment="1">
      <alignment vertical="center" wrapText="1"/>
    </xf>
    <xf numFmtId="4" fontId="14" fillId="0" borderId="3" xfId="0" applyNumberFormat="1" applyFont="1" applyFill="1" applyBorder="1" applyAlignment="1">
      <alignment vertical="center" wrapText="1"/>
    </xf>
    <xf numFmtId="0" fontId="13" fillId="0" borderId="9" xfId="0" applyFont="1" applyFill="1" applyBorder="1" applyAlignment="1">
      <alignment horizontal="center" wrapText="1"/>
    </xf>
    <xf numFmtId="0" fontId="29" fillId="0" borderId="0" xfId="0" applyFont="1" applyFill="1" applyAlignment="1">
      <alignment wrapText="1"/>
    </xf>
    <xf numFmtId="0" fontId="14" fillId="0" borderId="0" xfId="0" applyFont="1"/>
    <xf numFmtId="0" fontId="0" fillId="0" borderId="1" xfId="0" applyBorder="1"/>
    <xf numFmtId="0" fontId="14" fillId="0" borderId="0" xfId="0" applyFont="1" applyFill="1" applyAlignment="1">
      <alignment horizontal="justify"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center" vertical="top" wrapText="1"/>
    </xf>
    <xf numFmtId="4" fontId="14" fillId="0" borderId="1" xfId="0" applyNumberFormat="1" applyFont="1" applyFill="1" applyBorder="1" applyAlignment="1">
      <alignment vertical="top" wrapText="1"/>
    </xf>
    <xf numFmtId="0" fontId="14" fillId="0" borderId="12" xfId="0" applyFont="1" applyFill="1" applyBorder="1" applyAlignment="1">
      <alignment horizontal="center" vertical="top" wrapText="1"/>
    </xf>
    <xf numFmtId="0" fontId="0" fillId="2" borderId="0" xfId="0" applyFill="1"/>
    <xf numFmtId="4" fontId="17" fillId="2" borderId="1" xfId="3" applyNumberFormat="1" applyFont="1" applyFill="1" applyBorder="1" applyAlignment="1">
      <alignment vertical="center" wrapText="1"/>
    </xf>
    <xf numFmtId="4" fontId="17" fillId="2" borderId="2" xfId="3" applyNumberFormat="1" applyFont="1" applyFill="1" applyBorder="1" applyAlignment="1">
      <alignment horizontal="justify" vertical="center" wrapText="1"/>
    </xf>
    <xf numFmtId="4" fontId="14" fillId="2" borderId="10" xfId="0" applyNumberFormat="1" applyFont="1" applyFill="1" applyBorder="1"/>
    <xf numFmtId="0" fontId="14" fillId="2" borderId="1" xfId="0" applyFont="1" applyFill="1" applyBorder="1" applyAlignment="1">
      <alignment horizontal="justify" vertical="center" wrapText="1"/>
    </xf>
    <xf numFmtId="0" fontId="19" fillId="2" borderId="1" xfId="0" applyFont="1" applyFill="1" applyBorder="1" applyAlignment="1">
      <alignment horizontal="justify" vertical="center" wrapText="1"/>
    </xf>
    <xf numFmtId="4" fontId="14" fillId="2" borderId="1" xfId="0" applyNumberFormat="1" applyFont="1" applyFill="1" applyBorder="1" applyAlignment="1">
      <alignment vertical="center"/>
    </xf>
    <xf numFmtId="0" fontId="17" fillId="2" borderId="1" xfId="90" applyFont="1" applyFill="1" applyBorder="1" applyAlignment="1">
      <alignment horizontal="justify" vertical="center" wrapText="1"/>
    </xf>
    <xf numFmtId="4" fontId="17" fillId="2" borderId="1" xfId="0" applyNumberFormat="1" applyFont="1" applyFill="1" applyBorder="1" applyAlignment="1">
      <alignment vertical="center" wrapText="1"/>
    </xf>
    <xf numFmtId="0" fontId="32" fillId="2" borderId="0" xfId="0" applyFont="1" applyFill="1"/>
    <xf numFmtId="43" fontId="17" fillId="2" borderId="1" xfId="380" applyFont="1" applyFill="1" applyBorder="1" applyAlignment="1">
      <alignment horizontal="right" vertical="center"/>
    </xf>
    <xf numFmtId="4" fontId="19" fillId="2" borderId="1" xfId="0" applyNumberFormat="1" applyFont="1" applyFill="1" applyBorder="1" applyAlignment="1">
      <alignment vertical="center"/>
    </xf>
    <xf numFmtId="10" fontId="17" fillId="2" borderId="1" xfId="380" applyNumberFormat="1" applyFont="1" applyFill="1" applyBorder="1" applyAlignment="1">
      <alignment horizontal="center" vertical="center"/>
    </xf>
    <xf numFmtId="0" fontId="14" fillId="2" borderId="10" xfId="0" applyFont="1" applyFill="1" applyBorder="1" applyAlignment="1">
      <alignment horizontal="justify" vertical="center" wrapText="1"/>
    </xf>
    <xf numFmtId="4" fontId="17" fillId="2" borderId="10" xfId="0" applyNumberFormat="1" applyFont="1" applyFill="1" applyBorder="1" applyAlignment="1">
      <alignment horizontal="justify" vertical="center" wrapText="1"/>
    </xf>
    <xf numFmtId="0" fontId="17" fillId="2" borderId="1" xfId="368" applyFont="1" applyFill="1" applyBorder="1" applyAlignment="1">
      <alignment horizontal="justify" vertical="center" wrapText="1"/>
    </xf>
    <xf numFmtId="171" fontId="17" fillId="2" borderId="1" xfId="376" applyNumberFormat="1" applyFont="1" applyFill="1" applyBorder="1" applyAlignment="1">
      <alignment vertical="center" wrapText="1"/>
    </xf>
    <xf numFmtId="0" fontId="32" fillId="2" borderId="0" xfId="0" applyFont="1" applyFill="1" applyAlignment="1">
      <alignment vertical="center"/>
    </xf>
    <xf numFmtId="4" fontId="17" fillId="2" borderId="3" xfId="3" applyNumberFormat="1" applyFont="1" applyFill="1" applyBorder="1" applyAlignment="1">
      <alignment vertical="center" wrapText="1"/>
    </xf>
    <xf numFmtId="4" fontId="17" fillId="2" borderId="3" xfId="3" applyNumberFormat="1" applyFont="1" applyFill="1" applyBorder="1" applyAlignment="1">
      <alignment horizontal="justify" vertical="center" wrapText="1"/>
    </xf>
    <xf numFmtId="4" fontId="17" fillId="2" borderId="1" xfId="3" applyNumberFormat="1" applyFont="1" applyFill="1" applyBorder="1" applyAlignment="1">
      <alignment horizontal="justify" vertical="center" wrapText="1"/>
    </xf>
    <xf numFmtId="4" fontId="17" fillId="2" borderId="1" xfId="90" applyNumberFormat="1" applyFont="1" applyFill="1" applyBorder="1" applyAlignment="1">
      <alignment horizontal="justify" vertical="center" wrapText="1"/>
    </xf>
    <xf numFmtId="0" fontId="17" fillId="2" borderId="1" xfId="0" applyFont="1" applyFill="1" applyBorder="1" applyAlignment="1">
      <alignment horizontal="justify" vertical="center" wrapText="1"/>
    </xf>
    <xf numFmtId="0" fontId="14" fillId="2" borderId="10" xfId="0" applyNumberFormat="1" applyFont="1" applyFill="1" applyBorder="1"/>
    <xf numFmtId="0" fontId="14" fillId="2" borderId="2" xfId="0" applyFont="1" applyFill="1" applyBorder="1" applyAlignment="1">
      <alignment horizontal="justify" vertical="center" wrapText="1"/>
    </xf>
    <xf numFmtId="4" fontId="17" fillId="2" borderId="3" xfId="0" applyNumberFormat="1" applyFont="1" applyFill="1" applyBorder="1" applyAlignment="1">
      <alignment vertical="center" wrapText="1"/>
    </xf>
    <xf numFmtId="4" fontId="17" fillId="2" borderId="2" xfId="0" applyNumberFormat="1" applyFont="1" applyFill="1" applyBorder="1" applyAlignment="1">
      <alignment vertical="center" wrapText="1"/>
    </xf>
    <xf numFmtId="4" fontId="17" fillId="2" borderId="2" xfId="0" applyNumberFormat="1" applyFont="1" applyFill="1" applyBorder="1" applyAlignment="1">
      <alignment horizontal="justify" vertical="center" wrapText="1"/>
    </xf>
    <xf numFmtId="4" fontId="14" fillId="2" borderId="13" xfId="0" applyNumberFormat="1" applyFont="1" applyFill="1" applyBorder="1"/>
    <xf numFmtId="43" fontId="17" fillId="0" borderId="1" xfId="380" applyFont="1" applyFill="1" applyBorder="1" applyAlignment="1">
      <alignment horizontal="center" vertical="center" wrapText="1"/>
    </xf>
    <xf numFmtId="10" fontId="17" fillId="0" borderId="1" xfId="380" applyNumberFormat="1" applyFont="1" applyFill="1" applyBorder="1" applyAlignment="1">
      <alignment horizontal="center" vertical="center" wrapText="1"/>
    </xf>
    <xf numFmtId="0" fontId="33" fillId="0" borderId="1" xfId="0" applyFont="1" applyFill="1" applyBorder="1" applyAlignment="1">
      <alignment horizontal="justify" vertical="center" wrapText="1"/>
    </xf>
    <xf numFmtId="4" fontId="19" fillId="2" borderId="14" xfId="0" applyNumberFormat="1" applyFont="1" applyFill="1" applyBorder="1" applyAlignment="1">
      <alignment horizontal="justify" vertical="center" wrapText="1"/>
    </xf>
    <xf numFmtId="4" fontId="19" fillId="2" borderId="15" xfId="0" applyNumberFormat="1" applyFont="1" applyFill="1" applyBorder="1" applyAlignment="1">
      <alignment horizontal="left" vertical="center"/>
    </xf>
    <xf numFmtId="0" fontId="14" fillId="2" borderId="3" xfId="0" applyFont="1" applyFill="1" applyBorder="1" applyAlignment="1">
      <alignment horizontal="justify" vertical="center" wrapText="1"/>
    </xf>
    <xf numFmtId="4" fontId="14" fillId="2" borderId="16" xfId="0" applyNumberFormat="1" applyFont="1" applyFill="1" applyBorder="1" applyAlignment="1">
      <alignment vertical="center"/>
    </xf>
    <xf numFmtId="0" fontId="14" fillId="2" borderId="10" xfId="0" applyNumberFormat="1" applyFont="1" applyFill="1" applyBorder="1" applyAlignment="1">
      <alignment horizontal="left" vertical="center"/>
    </xf>
    <xf numFmtId="0" fontId="14" fillId="2" borderId="10" xfId="0" applyNumberFormat="1" applyFont="1" applyFill="1" applyBorder="1" applyAlignment="1">
      <alignment vertical="center"/>
    </xf>
    <xf numFmtId="0" fontId="14" fillId="2" borderId="13" xfId="0" applyNumberFormat="1" applyFont="1" applyFill="1" applyBorder="1" applyAlignment="1">
      <alignment vertical="center"/>
    </xf>
    <xf numFmtId="4" fontId="19" fillId="2" borderId="10" xfId="0" applyNumberFormat="1" applyFont="1" applyFill="1" applyBorder="1" applyAlignment="1">
      <alignment vertical="center"/>
    </xf>
    <xf numFmtId="4" fontId="19" fillId="2" borderId="1" xfId="0" applyNumberFormat="1" applyFont="1" applyFill="1" applyBorder="1" applyAlignment="1">
      <alignment horizontal="center"/>
    </xf>
    <xf numFmtId="4" fontId="19" fillId="2" borderId="1" xfId="0" applyNumberFormat="1" applyFont="1" applyFill="1" applyBorder="1" applyAlignment="1">
      <alignment horizontal="justify" vertical="center"/>
    </xf>
    <xf numFmtId="4" fontId="20" fillId="2" borderId="2" xfId="3" applyNumberFormat="1" applyFont="1" applyFill="1" applyBorder="1" applyAlignment="1">
      <alignment horizontal="justify" vertical="center" wrapText="1"/>
    </xf>
    <xf numFmtId="0" fontId="17" fillId="0" borderId="3" xfId="0" applyFont="1" applyFill="1" applyBorder="1" applyAlignment="1">
      <alignment horizontal="justify" vertical="center" wrapText="1"/>
    </xf>
    <xf numFmtId="4" fontId="19" fillId="0" borderId="17" xfId="0" applyNumberFormat="1" applyFont="1" applyFill="1" applyBorder="1" applyAlignment="1">
      <alignment horizontal="center"/>
    </xf>
    <xf numFmtId="4" fontId="19" fillId="0" borderId="4" xfId="0" applyNumberFormat="1" applyFont="1" applyFill="1" applyBorder="1" applyAlignment="1">
      <alignment horizontal="center"/>
    </xf>
    <xf numFmtId="0" fontId="17" fillId="2" borderId="1" xfId="0" applyFont="1" applyFill="1" applyBorder="1" applyAlignment="1">
      <alignment horizontal="center" vertical="center" wrapText="1"/>
    </xf>
    <xf numFmtId="4" fontId="17" fillId="2" borderId="1" xfId="0" applyNumberFormat="1" applyFont="1" applyFill="1" applyBorder="1" applyAlignment="1">
      <alignment wrapText="1"/>
    </xf>
    <xf numFmtId="4" fontId="21" fillId="0" borderId="1" xfId="0" applyNumberFormat="1" applyFont="1" applyFill="1" applyBorder="1" applyAlignment="1">
      <alignment vertical="center" wrapText="1"/>
    </xf>
    <xf numFmtId="0" fontId="17" fillId="2" borderId="2" xfId="0" applyFont="1" applyFill="1" applyBorder="1" applyAlignment="1">
      <alignment horizontal="justify" vertical="center" wrapText="1"/>
    </xf>
    <xf numFmtId="9" fontId="14" fillId="0" borderId="1" xfId="376" applyFont="1" applyFill="1" applyBorder="1" applyAlignment="1">
      <alignment vertical="top" wrapText="1"/>
    </xf>
    <xf numFmtId="43" fontId="17" fillId="2" borderId="1" xfId="380" applyFont="1" applyFill="1" applyBorder="1" applyAlignment="1">
      <alignment horizontal="center" vertical="top" wrapText="1"/>
    </xf>
    <xf numFmtId="9" fontId="14" fillId="2" borderId="1" xfId="376" applyFont="1" applyFill="1" applyBorder="1" applyAlignment="1">
      <alignment vertical="top" wrapText="1"/>
    </xf>
    <xf numFmtId="43" fontId="14" fillId="2" borderId="1" xfId="380" applyFont="1" applyFill="1" applyBorder="1" applyAlignment="1">
      <alignment vertical="top"/>
    </xf>
    <xf numFmtId="10" fontId="14" fillId="2" borderId="1" xfId="380" applyNumberFormat="1" applyFont="1" applyFill="1" applyBorder="1" applyAlignment="1">
      <alignment vertical="top"/>
    </xf>
    <xf numFmtId="4" fontId="14" fillId="0" borderId="1" xfId="0" applyNumberFormat="1" applyFont="1" applyFill="1" applyBorder="1" applyAlignment="1">
      <alignment vertical="top"/>
    </xf>
    <xf numFmtId="4" fontId="14" fillId="2" borderId="1" xfId="0" applyNumberFormat="1" applyFont="1" applyFill="1" applyBorder="1" applyAlignment="1">
      <alignment vertical="top"/>
    </xf>
    <xf numFmtId="0" fontId="17" fillId="0" borderId="1" xfId="0" applyFont="1" applyFill="1" applyBorder="1" applyAlignment="1">
      <alignment horizontal="justify" vertical="center" wrapText="1"/>
    </xf>
    <xf numFmtId="166" fontId="14" fillId="0" borderId="1" xfId="380" applyNumberFormat="1" applyFont="1" applyBorder="1" applyAlignment="1">
      <alignment vertical="top"/>
    </xf>
    <xf numFmtId="166" fontId="14" fillId="0" borderId="1" xfId="380" applyNumberFormat="1" applyFont="1" applyFill="1" applyBorder="1" applyAlignment="1">
      <alignment vertical="top"/>
    </xf>
    <xf numFmtId="0" fontId="29" fillId="0" borderId="18" xfId="0" applyFont="1" applyFill="1" applyBorder="1" applyAlignment="1">
      <alignment horizontal="center" vertical="top" wrapText="1"/>
    </xf>
    <xf numFmtId="4" fontId="29" fillId="0" borderId="1" xfId="0" applyNumberFormat="1" applyFont="1" applyFill="1" applyBorder="1" applyAlignment="1">
      <alignment horizontal="center" vertical="top"/>
    </xf>
    <xf numFmtId="0" fontId="14" fillId="0" borderId="0" xfId="0" applyFont="1" applyFill="1" applyAlignment="1">
      <alignment horizontal="center" vertical="top"/>
    </xf>
    <xf numFmtId="174" fontId="29" fillId="0" borderId="1" xfId="0" applyNumberFormat="1" applyFont="1" applyFill="1" applyBorder="1" applyAlignment="1">
      <alignment horizontal="center" vertical="top"/>
    </xf>
    <xf numFmtId="0" fontId="14" fillId="2" borderId="1" xfId="0" applyNumberFormat="1" applyFont="1" applyFill="1" applyBorder="1" applyAlignment="1">
      <alignment horizontal="center" vertical="center"/>
    </xf>
    <xf numFmtId="170" fontId="17" fillId="0" borderId="1" xfId="380" applyNumberFormat="1" applyFont="1" applyFill="1" applyBorder="1" applyAlignment="1">
      <alignment horizontal="center" vertical="center" wrapText="1"/>
    </xf>
    <xf numFmtId="170" fontId="17" fillId="0" borderId="7" xfId="380" applyNumberFormat="1" applyFont="1" applyFill="1" applyBorder="1" applyAlignment="1">
      <alignment horizontal="center" vertical="center" wrapText="1"/>
    </xf>
    <xf numFmtId="171" fontId="14" fillId="0" borderId="1" xfId="376" applyNumberFormat="1" applyFont="1" applyFill="1" applyBorder="1" applyAlignment="1">
      <alignment horizontal="center" vertical="center" wrapText="1"/>
    </xf>
    <xf numFmtId="0" fontId="17" fillId="2" borderId="1" xfId="90" applyFont="1" applyFill="1" applyBorder="1" applyAlignment="1">
      <alignment horizontal="center" vertical="center" wrapText="1"/>
    </xf>
    <xf numFmtId="4" fontId="17" fillId="2" borderId="1" xfId="0" applyNumberFormat="1" applyFont="1" applyFill="1" applyBorder="1" applyAlignment="1">
      <alignment horizontal="center" vertical="center"/>
    </xf>
    <xf numFmtId="170" fontId="17" fillId="0" borderId="10" xfId="380" applyNumberFormat="1" applyFont="1" applyFill="1" applyBorder="1" applyAlignment="1">
      <alignment horizontal="center" vertical="center" wrapText="1"/>
    </xf>
    <xf numFmtId="171" fontId="14" fillId="2" borderId="1" xfId="376"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4" fontId="17" fillId="2" borderId="4" xfId="0" applyNumberFormat="1" applyFont="1" applyFill="1" applyBorder="1" applyAlignment="1">
      <alignment horizontal="justify" vertical="center" wrapText="1"/>
    </xf>
    <xf numFmtId="167" fontId="14" fillId="2" borderId="1" xfId="376" applyNumberFormat="1" applyFont="1" applyFill="1" applyBorder="1" applyAlignment="1">
      <alignment horizontal="center" vertical="center" wrapText="1"/>
    </xf>
    <xf numFmtId="0" fontId="0" fillId="0" borderId="1" xfId="0" applyBorder="1" applyAlignment="1">
      <alignment horizontal="center" vertical="center"/>
    </xf>
    <xf numFmtId="0" fontId="17" fillId="0"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wrapText="1"/>
    </xf>
    <xf numFmtId="0" fontId="19" fillId="0" borderId="1" xfId="0" applyFont="1" applyFill="1" applyBorder="1" applyAlignment="1">
      <alignment horizontal="center" vertical="center" wrapText="1"/>
    </xf>
    <xf numFmtId="4" fontId="17" fillId="2" borderId="1" xfId="0" applyNumberFormat="1" applyFont="1" applyFill="1" applyBorder="1" applyAlignment="1">
      <alignment horizontal="center" wrapText="1"/>
    </xf>
    <xf numFmtId="4" fontId="14" fillId="2" borderId="4" xfId="0" applyNumberFormat="1" applyFont="1" applyFill="1" applyBorder="1" applyAlignment="1">
      <alignment horizontal="justify" vertical="center" wrapText="1"/>
    </xf>
    <xf numFmtId="170" fontId="17" fillId="0" borderId="10" xfId="380" applyNumberFormat="1" applyFont="1" applyFill="1" applyBorder="1" applyAlignment="1">
      <alignment vertical="center" wrapText="1"/>
    </xf>
    <xf numFmtId="0" fontId="35" fillId="0" borderId="1" xfId="0" applyFont="1" applyFill="1" applyBorder="1" applyAlignment="1">
      <alignment horizontal="center" vertical="center" wrapText="1"/>
    </xf>
    <xf numFmtId="43" fontId="17" fillId="0" borderId="1" xfId="380" applyFont="1" applyFill="1" applyBorder="1" applyAlignment="1">
      <alignment horizontal="center" vertical="center"/>
    </xf>
    <xf numFmtId="0" fontId="17" fillId="0" borderId="2" xfId="0" applyNumberFormat="1" applyFont="1" applyFill="1" applyBorder="1" applyAlignment="1">
      <alignment horizontal="center" vertical="center"/>
    </xf>
    <xf numFmtId="171" fontId="17" fillId="0" borderId="1" xfId="376" applyNumberFormat="1" applyFont="1" applyFill="1" applyBorder="1" applyAlignment="1">
      <alignment horizontal="center" vertical="center" wrapText="1"/>
    </xf>
    <xf numFmtId="43" fontId="17" fillId="2" borderId="1" xfId="380" applyNumberFormat="1" applyFont="1" applyFill="1" applyBorder="1" applyAlignment="1">
      <alignment horizontal="center" vertical="top"/>
    </xf>
    <xf numFmtId="164" fontId="17" fillId="2" borderId="1" xfId="380" applyNumberFormat="1" applyFont="1" applyFill="1" applyBorder="1" applyAlignment="1">
      <alignment horizontal="center" vertical="top"/>
    </xf>
    <xf numFmtId="43" fontId="19" fillId="0" borderId="1" xfId="0" applyNumberFormat="1" applyFont="1" applyFill="1" applyBorder="1" applyAlignment="1">
      <alignment horizontal="center" vertical="center" wrapText="1"/>
    </xf>
    <xf numFmtId="164" fontId="17" fillId="0" borderId="1" xfId="380" applyNumberFormat="1" applyFont="1" applyFill="1" applyBorder="1" applyAlignment="1">
      <alignment horizontal="center" vertical="top"/>
    </xf>
    <xf numFmtId="10" fontId="14" fillId="0" borderId="1" xfId="0" applyNumberFormat="1" applyFont="1" applyFill="1" applyBorder="1" applyAlignment="1">
      <alignment vertical="top"/>
    </xf>
    <xf numFmtId="0" fontId="14" fillId="0" borderId="0" xfId="0" applyFont="1" applyAlignment="1">
      <alignment horizontal="justify" vertical="center" wrapText="1"/>
    </xf>
    <xf numFmtId="4" fontId="17" fillId="2" borderId="1" xfId="3" applyNumberFormat="1" applyFont="1" applyFill="1" applyBorder="1" applyAlignment="1">
      <alignment horizontal="center" vertical="center" wrapText="1"/>
    </xf>
    <xf numFmtId="4" fontId="17" fillId="0" borderId="1" xfId="9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7" fillId="2" borderId="1" xfId="3" applyFont="1" applyFill="1" applyBorder="1" applyAlignment="1">
      <alignment horizontal="center" vertical="center" wrapText="1"/>
    </xf>
    <xf numFmtId="4" fontId="20" fillId="2" borderId="2" xfId="3" applyNumberFormat="1" applyFont="1" applyFill="1" applyBorder="1" applyAlignment="1">
      <alignment horizontal="center" vertical="center" wrapText="1"/>
    </xf>
    <xf numFmtId="0" fontId="17" fillId="0" borderId="1" xfId="90" applyFont="1" applyFill="1" applyBorder="1" applyAlignment="1">
      <alignment horizontal="center" vertical="center" wrapText="1"/>
    </xf>
    <xf numFmtId="171" fontId="14" fillId="0" borderId="1" xfId="376" applyNumberFormat="1" applyFont="1" applyFill="1" applyBorder="1" applyAlignment="1">
      <alignment horizontal="right" vertical="top" wrapText="1"/>
    </xf>
    <xf numFmtId="0" fontId="44" fillId="0" borderId="0" xfId="0" applyFont="1" applyAlignment="1">
      <alignment horizontal="right"/>
    </xf>
    <xf numFmtId="0" fontId="44" fillId="0" borderId="0" xfId="0" applyFont="1" applyAlignment="1">
      <alignment horizontal="center" vertical="center"/>
    </xf>
    <xf numFmtId="0" fontId="44" fillId="0" borderId="1" xfId="0" applyFont="1" applyBorder="1" applyAlignment="1">
      <alignment horizontal="center" vertical="center" wrapText="1"/>
    </xf>
    <xf numFmtId="0" fontId="44" fillId="0" borderId="0" xfId="0" applyFont="1"/>
    <xf numFmtId="0" fontId="44" fillId="0" borderId="1" xfId="0" applyFont="1" applyBorder="1" applyAlignment="1">
      <alignment horizontal="justify" vertical="center" wrapText="1"/>
    </xf>
    <xf numFmtId="0" fontId="10" fillId="2" borderId="1" xfId="0" applyFont="1" applyFill="1" applyBorder="1" applyAlignment="1">
      <alignment vertical="center"/>
    </xf>
    <xf numFmtId="0" fontId="11" fillId="2" borderId="1" xfId="0" applyFont="1" applyFill="1" applyBorder="1" applyAlignment="1">
      <alignment vertical="center" wrapText="1"/>
    </xf>
    <xf numFmtId="14" fontId="10" fillId="2" borderId="1" xfId="0" applyNumberFormat="1" applyFont="1" applyFill="1" applyBorder="1" applyAlignment="1">
      <alignment vertical="center"/>
    </xf>
    <xf numFmtId="0" fontId="48" fillId="2" borderId="1" xfId="0" applyFont="1" applyFill="1" applyBorder="1" applyAlignment="1">
      <alignment horizontal="justify" vertical="center" wrapText="1"/>
    </xf>
    <xf numFmtId="0" fontId="10" fillId="2" borderId="0" xfId="0" applyFont="1" applyFill="1" applyAlignment="1">
      <alignment vertical="center"/>
    </xf>
    <xf numFmtId="0" fontId="12" fillId="2" borderId="0" xfId="0" applyFont="1" applyFill="1" applyAlignment="1">
      <alignment vertical="center"/>
    </xf>
    <xf numFmtId="0" fontId="10" fillId="2" borderId="0" xfId="0" applyFont="1" applyFill="1" applyAlignment="1">
      <alignment horizontal="justify" vertical="center" wrapText="1"/>
    </xf>
    <xf numFmtId="0" fontId="11" fillId="2" borderId="1" xfId="0" applyFont="1" applyFill="1" applyBorder="1" applyAlignment="1">
      <alignment horizontal="center" vertical="center" wrapText="1"/>
    </xf>
    <xf numFmtId="0" fontId="36" fillId="3" borderId="0" xfId="0" applyFont="1" applyFill="1"/>
    <xf numFmtId="0" fontId="36" fillId="3" borderId="0" xfId="0" applyFont="1" applyFill="1" applyAlignment="1">
      <alignment horizontal="center" vertical="top"/>
    </xf>
    <xf numFmtId="0" fontId="36" fillId="3" borderId="0" xfId="0" applyFont="1" applyFill="1" applyBorder="1" applyAlignment="1">
      <alignment vertical="center"/>
    </xf>
    <xf numFmtId="0" fontId="36" fillId="3" borderId="0" xfId="0" applyFont="1" applyFill="1" applyBorder="1"/>
    <xf numFmtId="0" fontId="36" fillId="3" borderId="0" xfId="0" applyFont="1" applyFill="1" applyAlignment="1">
      <alignment vertical="center"/>
    </xf>
    <xf numFmtId="171" fontId="36" fillId="3" borderId="0" xfId="0" applyNumberFormat="1" applyFont="1" applyFill="1"/>
    <xf numFmtId="4" fontId="17" fillId="3" borderId="3" xfId="3" applyNumberFormat="1" applyFont="1" applyFill="1" applyBorder="1" applyAlignment="1">
      <alignment vertical="center" wrapText="1"/>
    </xf>
    <xf numFmtId="4" fontId="17" fillId="3" borderId="3" xfId="3" applyNumberFormat="1" applyFont="1" applyFill="1" applyBorder="1" applyAlignment="1">
      <alignment horizontal="justify" vertical="center" wrapText="1"/>
    </xf>
    <xf numFmtId="4" fontId="17" fillId="3" borderId="1" xfId="3" applyNumberFormat="1" applyFont="1" applyFill="1" applyBorder="1" applyAlignment="1">
      <alignment vertical="center" wrapText="1"/>
    </xf>
    <xf numFmtId="4" fontId="17" fillId="3" borderId="1" xfId="3" applyNumberFormat="1" applyFont="1" applyFill="1" applyBorder="1" applyAlignment="1">
      <alignment horizontal="justify" vertical="center" wrapText="1"/>
    </xf>
    <xf numFmtId="4" fontId="20" fillId="3" borderId="1" xfId="3" applyNumberFormat="1" applyFont="1" applyFill="1" applyBorder="1" applyAlignment="1">
      <alignment vertical="center" wrapText="1"/>
    </xf>
    <xf numFmtId="4" fontId="20" fillId="3" borderId="1" xfId="3" applyNumberFormat="1" applyFont="1" applyFill="1" applyBorder="1" applyAlignment="1">
      <alignment horizontal="justify" vertical="center" wrapText="1"/>
    </xf>
    <xf numFmtId="4" fontId="17" fillId="3" borderId="2" xfId="3" applyNumberFormat="1" applyFont="1" applyFill="1" applyBorder="1" applyAlignment="1">
      <alignment vertical="center" wrapText="1"/>
    </xf>
    <xf numFmtId="4" fontId="17" fillId="3" borderId="1" xfId="3" applyNumberFormat="1" applyFont="1" applyFill="1" applyBorder="1" applyAlignment="1">
      <alignment horizontal="left" vertical="center" wrapText="1"/>
    </xf>
    <xf numFmtId="4" fontId="36" fillId="3" borderId="0" xfId="0" applyNumberFormat="1" applyFont="1" applyFill="1"/>
    <xf numFmtId="166" fontId="36" fillId="3" borderId="0" xfId="0" applyNumberFormat="1" applyFont="1" applyFill="1"/>
    <xf numFmtId="168" fontId="36" fillId="3" borderId="0" xfId="0" applyNumberFormat="1" applyFont="1" applyFill="1"/>
    <xf numFmtId="164" fontId="17" fillId="3" borderId="1" xfId="384" applyNumberFormat="1" applyFont="1" applyFill="1" applyBorder="1" applyAlignment="1">
      <alignment horizontal="center" vertical="center" wrapText="1"/>
    </xf>
    <xf numFmtId="43" fontId="17" fillId="3" borderId="1" xfId="384" applyNumberFormat="1" applyFont="1" applyFill="1" applyBorder="1" applyAlignment="1">
      <alignment horizontal="center" vertical="center" wrapText="1"/>
    </xf>
    <xf numFmtId="4" fontId="20" fillId="3" borderId="2" xfId="3" applyNumberFormat="1" applyFont="1" applyFill="1" applyBorder="1" applyAlignment="1">
      <alignment vertical="center" wrapText="1"/>
    </xf>
    <xf numFmtId="4" fontId="20" fillId="3" borderId="2" xfId="3" applyNumberFormat="1" applyFont="1" applyFill="1" applyBorder="1" applyAlignment="1">
      <alignment horizontal="justify" vertical="center" wrapText="1"/>
    </xf>
    <xf numFmtId="4" fontId="36" fillId="3" borderId="29" xfId="0" applyNumberFormat="1" applyFont="1" applyFill="1" applyBorder="1"/>
    <xf numFmtId="4" fontId="36" fillId="3" borderId="39" xfId="0" applyNumberFormat="1" applyFont="1" applyFill="1" applyBorder="1" applyAlignment="1">
      <alignment horizontal="center" vertical="top"/>
    </xf>
    <xf numFmtId="43" fontId="36" fillId="3" borderId="0" xfId="0" applyNumberFormat="1" applyFont="1" applyFill="1" applyAlignment="1">
      <alignment vertical="center"/>
    </xf>
    <xf numFmtId="4" fontId="36" fillId="3" borderId="0" xfId="0" applyNumberFormat="1" applyFont="1" applyFill="1" applyBorder="1"/>
    <xf numFmtId="0" fontId="36" fillId="3" borderId="45" xfId="0" applyFont="1" applyFill="1" applyBorder="1"/>
    <xf numFmtId="0" fontId="36" fillId="3" borderId="44" xfId="0" applyFont="1" applyFill="1" applyBorder="1" applyAlignment="1">
      <alignment vertical="center"/>
    </xf>
    <xf numFmtId="0" fontId="36" fillId="3" borderId="44" xfId="0" applyFont="1" applyFill="1" applyBorder="1"/>
    <xf numFmtId="175" fontId="36" fillId="3" borderId="0" xfId="0" applyNumberFormat="1" applyFont="1" applyFill="1"/>
    <xf numFmtId="166" fontId="36" fillId="3" borderId="44" xfId="0" applyNumberFormat="1" applyFont="1" applyFill="1" applyBorder="1" applyAlignment="1">
      <alignment vertical="center"/>
    </xf>
    <xf numFmtId="175" fontId="36" fillId="3" borderId="0" xfId="0" applyNumberFormat="1" applyFont="1" applyFill="1" applyAlignment="1">
      <alignment vertical="center"/>
    </xf>
    <xf numFmtId="175" fontId="36" fillId="3" borderId="44" xfId="0" applyNumberFormat="1" applyFont="1" applyFill="1" applyBorder="1"/>
    <xf numFmtId="175" fontId="36" fillId="3" borderId="0" xfId="0" applyNumberFormat="1" applyFont="1" applyFill="1" applyBorder="1"/>
    <xf numFmtId="166" fontId="36" fillId="3" borderId="0" xfId="0" applyNumberFormat="1" applyFont="1" applyFill="1" applyAlignment="1">
      <alignment vertical="center"/>
    </xf>
    <xf numFmtId="167" fontId="36" fillId="3" borderId="44" xfId="0" applyNumberFormat="1" applyFont="1" applyFill="1" applyBorder="1"/>
    <xf numFmtId="164" fontId="36" fillId="3" borderId="44" xfId="0" applyNumberFormat="1" applyFont="1" applyFill="1" applyBorder="1" applyAlignment="1">
      <alignment vertical="center"/>
    </xf>
    <xf numFmtId="175" fontId="36" fillId="3" borderId="44" xfId="0" applyNumberFormat="1" applyFont="1" applyFill="1" applyBorder="1" applyAlignment="1">
      <alignment vertical="center"/>
    </xf>
    <xf numFmtId="168" fontId="36" fillId="3" borderId="0" xfId="0" applyNumberFormat="1" applyFont="1" applyFill="1" applyBorder="1"/>
    <xf numFmtId="0" fontId="36" fillId="3" borderId="9" xfId="0" applyFont="1" applyFill="1" applyBorder="1"/>
    <xf numFmtId="0" fontId="36" fillId="3" borderId="51" xfId="0" applyFont="1" applyFill="1" applyBorder="1"/>
    <xf numFmtId="168" fontId="36" fillId="3" borderId="9" xfId="0" applyNumberFormat="1" applyFont="1" applyFill="1" applyBorder="1" applyAlignment="1">
      <alignment vertical="center"/>
    </xf>
    <xf numFmtId="175" fontId="36" fillId="3" borderId="9" xfId="0" applyNumberFormat="1" applyFont="1" applyFill="1" applyBorder="1"/>
    <xf numFmtId="0" fontId="36" fillId="3" borderId="0" xfId="0" applyFont="1" applyFill="1" applyBorder="1" applyAlignment="1">
      <alignment horizontal="center" vertical="top"/>
    </xf>
    <xf numFmtId="168" fontId="36" fillId="3" borderId="50" xfId="0" applyNumberFormat="1" applyFont="1" applyFill="1" applyBorder="1" applyAlignment="1">
      <alignment vertical="center"/>
    </xf>
    <xf numFmtId="168" fontId="36" fillId="3" borderId="9" xfId="0" applyNumberFormat="1" applyFont="1" applyFill="1" applyBorder="1"/>
    <xf numFmtId="43" fontId="36" fillId="3" borderId="44" xfId="0" applyNumberFormat="1" applyFont="1" applyFill="1" applyBorder="1" applyAlignment="1">
      <alignment vertical="center"/>
    </xf>
    <xf numFmtId="0" fontId="36" fillId="3" borderId="9" xfId="0" applyFont="1" applyFill="1" applyBorder="1" applyAlignment="1">
      <alignment horizontal="center" vertical="top"/>
    </xf>
    <xf numFmtId="43" fontId="36" fillId="3" borderId="50" xfId="0" applyNumberFormat="1" applyFont="1" applyFill="1" applyBorder="1" applyAlignment="1">
      <alignment vertical="center"/>
    </xf>
    <xf numFmtId="43" fontId="36" fillId="3" borderId="9" xfId="0" applyNumberFormat="1" applyFont="1" applyFill="1" applyBorder="1" applyAlignment="1">
      <alignment vertical="center"/>
    </xf>
    <xf numFmtId="43" fontId="36" fillId="3" borderId="50" xfId="0" applyNumberFormat="1" applyFont="1" applyFill="1" applyBorder="1"/>
    <xf numFmtId="0" fontId="36" fillId="3" borderId="50" xfId="0" applyFont="1" applyFill="1" applyBorder="1" applyAlignment="1">
      <alignment vertical="center"/>
    </xf>
    <xf numFmtId="0" fontId="36" fillId="3" borderId="9" xfId="0" applyFont="1" applyFill="1" applyBorder="1" applyAlignment="1">
      <alignment vertical="center"/>
    </xf>
    <xf numFmtId="175" fontId="36" fillId="3" borderId="50" xfId="0" applyNumberFormat="1" applyFont="1" applyFill="1" applyBorder="1"/>
    <xf numFmtId="0" fontId="27" fillId="3" borderId="1" xfId="0" applyFont="1" applyFill="1" applyBorder="1" applyAlignment="1">
      <alignment horizontal="left" vertical="top" wrapText="1"/>
    </xf>
    <xf numFmtId="4" fontId="27" fillId="3" borderId="1" xfId="0" applyNumberFormat="1" applyFont="1" applyFill="1" applyBorder="1" applyAlignment="1">
      <alignment vertical="top" wrapText="1"/>
    </xf>
    <xf numFmtId="0" fontId="36" fillId="3" borderId="0" xfId="0" applyFont="1" applyFill="1" applyAlignment="1">
      <alignment horizontal="left"/>
    </xf>
    <xf numFmtId="0" fontId="17" fillId="3" borderId="0" xfId="0" applyFont="1" applyFill="1" applyAlignment="1">
      <alignment horizontal="left"/>
    </xf>
    <xf numFmtId="0" fontId="17" fillId="3" borderId="1" xfId="0" applyFont="1" applyFill="1" applyBorder="1" applyAlignment="1">
      <alignment horizontal="center" vertical="center"/>
    </xf>
    <xf numFmtId="0" fontId="17" fillId="3" borderId="0" xfId="0" applyFont="1" applyFill="1" applyAlignment="1">
      <alignment horizontal="left" vertical="center"/>
    </xf>
    <xf numFmtId="4" fontId="20" fillId="3" borderId="1" xfId="0" applyNumberFormat="1" applyFont="1" applyFill="1" applyBorder="1" applyAlignment="1">
      <alignment horizontal="center" vertical="center" wrapText="1"/>
    </xf>
    <xf numFmtId="4" fontId="17" fillId="3" borderId="0" xfId="0" applyNumberFormat="1" applyFont="1" applyFill="1" applyAlignment="1">
      <alignment horizontal="left" vertical="center"/>
    </xf>
    <xf numFmtId="0" fontId="20" fillId="3" borderId="1" xfId="0" applyFont="1" applyFill="1" applyBorder="1" applyAlignment="1">
      <alignment horizontal="left" vertical="center" wrapText="1"/>
    </xf>
    <xf numFmtId="4" fontId="27" fillId="3" borderId="1" xfId="0" applyNumberFormat="1" applyFont="1" applyFill="1" applyBorder="1" applyAlignment="1">
      <alignment horizontal="center" vertical="center" wrapText="1"/>
    </xf>
    <xf numFmtId="0" fontId="17" fillId="3" borderId="1" xfId="0" applyFont="1" applyFill="1" applyBorder="1"/>
    <xf numFmtId="4" fontId="17" fillId="3" borderId="0" xfId="376" applyNumberFormat="1" applyFont="1" applyFill="1" applyAlignment="1">
      <alignment horizontal="left"/>
    </xf>
    <xf numFmtId="4" fontId="17" fillId="3" borderId="1" xfId="0" applyNumberFormat="1" applyFont="1" applyFill="1" applyBorder="1" applyAlignment="1">
      <alignment horizontal="right" vertical="center" wrapText="1"/>
    </xf>
    <xf numFmtId="9" fontId="17" fillId="3" borderId="0" xfId="376" applyNumberFormat="1" applyFont="1" applyFill="1" applyAlignment="1">
      <alignment horizontal="left"/>
    </xf>
    <xf numFmtId="0" fontId="17" fillId="3" borderId="1" xfId="0" applyFont="1" applyFill="1" applyBorder="1" applyAlignment="1">
      <alignment vertical="center"/>
    </xf>
    <xf numFmtId="0" fontId="36" fillId="3" borderId="0" xfId="0" applyFont="1" applyFill="1" applyAlignment="1">
      <alignment wrapText="1"/>
    </xf>
    <xf numFmtId="0" fontId="27" fillId="3" borderId="1" xfId="0" applyFont="1" applyFill="1" applyBorder="1" applyAlignment="1">
      <alignment horizontal="left" vertical="center" wrapText="1"/>
    </xf>
    <xf numFmtId="0" fontId="17" fillId="3" borderId="1" xfId="0" applyFont="1" applyFill="1" applyBorder="1" applyAlignment="1">
      <alignment horizontal="justify" vertical="center"/>
    </xf>
    <xf numFmtId="164" fontId="17" fillId="3" borderId="1" xfId="0" applyNumberFormat="1" applyFont="1" applyFill="1" applyBorder="1" applyAlignment="1">
      <alignment horizontal="right" vertical="center" wrapText="1"/>
    </xf>
    <xf numFmtId="4" fontId="54" fillId="3" borderId="1" xfId="0" applyNumberFormat="1" applyFont="1" applyFill="1" applyBorder="1" applyAlignment="1">
      <alignment vertical="top" wrapText="1"/>
    </xf>
    <xf numFmtId="0" fontId="52" fillId="3" borderId="1" xfId="0" applyFont="1" applyFill="1" applyBorder="1" applyAlignment="1">
      <alignment horizontal="center" vertical="center" wrapText="1"/>
    </xf>
    <xf numFmtId="4" fontId="52" fillId="3" borderId="1" xfId="0" applyNumberFormat="1" applyFont="1" applyFill="1" applyBorder="1" applyAlignment="1">
      <alignment horizontal="right" vertical="center" wrapText="1"/>
    </xf>
    <xf numFmtId="0" fontId="52" fillId="3" borderId="1" xfId="0" applyFont="1" applyFill="1" applyBorder="1" applyAlignment="1">
      <alignment horizontal="justify" vertical="top" wrapText="1"/>
    </xf>
    <xf numFmtId="9" fontId="52" fillId="3" borderId="0" xfId="376" applyNumberFormat="1" applyFont="1" applyFill="1" applyAlignment="1">
      <alignment horizontal="left"/>
    </xf>
    <xf numFmtId="0" fontId="53" fillId="3" borderId="0" xfId="0" applyFont="1" applyFill="1"/>
    <xf numFmtId="0" fontId="20" fillId="3" borderId="1" xfId="0" applyFont="1" applyFill="1" applyBorder="1"/>
    <xf numFmtId="4" fontId="20" fillId="3" borderId="1" xfId="391" applyNumberFormat="1" applyFont="1" applyFill="1" applyBorder="1" applyAlignment="1">
      <alignment horizontal="center" vertical="center" wrapText="1"/>
    </xf>
    <xf numFmtId="0" fontId="17" fillId="3" borderId="1" xfId="0" applyFont="1" applyFill="1" applyBorder="1" applyAlignment="1">
      <alignment horizontal="left" vertical="center" wrapText="1"/>
    </xf>
    <xf numFmtId="43" fontId="17" fillId="3" borderId="1" xfId="0" applyNumberFormat="1" applyFont="1" applyFill="1" applyBorder="1" applyAlignment="1">
      <alignment horizontal="right" vertical="center" wrapText="1"/>
    </xf>
    <xf numFmtId="0" fontId="17" fillId="3" borderId="1" xfId="0" applyFont="1" applyFill="1" applyBorder="1" applyAlignment="1">
      <alignment vertical="top" wrapText="1"/>
    </xf>
    <xf numFmtId="14" fontId="17" fillId="3" borderId="1" xfId="391" applyNumberFormat="1" applyFont="1" applyFill="1" applyBorder="1" applyAlignment="1">
      <alignment horizontal="center" vertical="top" wrapText="1"/>
    </xf>
    <xf numFmtId="0" fontId="26" fillId="3" borderId="1" xfId="0" applyFont="1" applyFill="1" applyBorder="1"/>
    <xf numFmtId="0" fontId="17" fillId="3" borderId="1" xfId="0" applyFont="1" applyFill="1" applyBorder="1" applyAlignment="1">
      <alignment wrapText="1"/>
    </xf>
    <xf numFmtId="2" fontId="26" fillId="3" borderId="1" xfId="0" applyNumberFormat="1" applyFont="1" applyFill="1" applyBorder="1" applyAlignment="1"/>
    <xf numFmtId="0" fontId="25" fillId="3" borderId="1" xfId="0" applyFont="1" applyFill="1" applyBorder="1" applyAlignment="1">
      <alignment horizontal="left"/>
    </xf>
    <xf numFmtId="4" fontId="25" fillId="3" borderId="1" xfId="90" applyNumberFormat="1" applyFont="1" applyFill="1" applyBorder="1" applyAlignment="1">
      <alignment horizontal="left" vertical="center" wrapText="1"/>
    </xf>
    <xf numFmtId="0" fontId="33" fillId="3" borderId="1" xfId="0" applyFont="1" applyFill="1" applyBorder="1" applyAlignment="1">
      <alignment horizontal="center" wrapText="1"/>
    </xf>
    <xf numFmtId="0" fontId="25" fillId="3" borderId="1" xfId="0" applyFont="1" applyFill="1" applyBorder="1" applyAlignment="1">
      <alignment horizontal="center"/>
    </xf>
    <xf numFmtId="0" fontId="25" fillId="3" borderId="1" xfId="0" applyFont="1" applyFill="1" applyBorder="1" applyAlignment="1">
      <alignment horizontal="justify" vertical="top"/>
    </xf>
    <xf numFmtId="0" fontId="33" fillId="3" borderId="1" xfId="0" applyFont="1" applyFill="1" applyBorder="1"/>
    <xf numFmtId="167" fontId="17" fillId="3" borderId="1" xfId="0" applyNumberFormat="1" applyFont="1" applyFill="1" applyBorder="1" applyAlignment="1">
      <alignment horizontal="justify" vertical="center" wrapText="1"/>
    </xf>
    <xf numFmtId="4" fontId="17" fillId="3" borderId="1" xfId="90" applyNumberFormat="1" applyFont="1" applyFill="1" applyBorder="1" applyAlignment="1">
      <alignment vertical="center" wrapText="1"/>
    </xf>
    <xf numFmtId="4" fontId="17" fillId="3" borderId="1" xfId="90" applyNumberFormat="1" applyFont="1" applyFill="1" applyBorder="1" applyAlignment="1">
      <alignment horizontal="justify" vertical="center" wrapText="1"/>
    </xf>
    <xf numFmtId="0" fontId="17" fillId="3" borderId="0" xfId="0" applyFont="1" applyFill="1" applyBorder="1" applyAlignment="1">
      <alignment vertical="top" wrapText="1"/>
    </xf>
    <xf numFmtId="167" fontId="17" fillId="3" borderId="1" xfId="0" applyNumberFormat="1" applyFont="1" applyFill="1" applyBorder="1" applyAlignment="1">
      <alignment horizontal="justify" vertical="top"/>
    </xf>
    <xf numFmtId="171" fontId="17" fillId="3" borderId="0" xfId="376" applyNumberFormat="1" applyFont="1" applyFill="1" applyAlignment="1">
      <alignment horizontal="left"/>
    </xf>
    <xf numFmtId="0" fontId="27" fillId="3" borderId="1" xfId="0" applyFont="1" applyFill="1" applyBorder="1" applyAlignment="1">
      <alignment vertical="justify" wrapText="1"/>
    </xf>
    <xf numFmtId="166" fontId="17" fillId="3" borderId="1" xfId="391" applyNumberFormat="1" applyFont="1" applyFill="1" applyBorder="1" applyAlignment="1">
      <alignment horizontal="center" vertical="center" wrapText="1"/>
    </xf>
    <xf numFmtId="0" fontId="17" fillId="3" borderId="1" xfId="0" applyFont="1" applyFill="1" applyBorder="1" applyAlignment="1">
      <alignment horizontal="right" wrapText="1"/>
    </xf>
    <xf numFmtId="2" fontId="26" fillId="3" borderId="1" xfId="0" applyNumberFormat="1" applyFont="1" applyFill="1" applyBorder="1" applyAlignment="1">
      <alignment horizontal="right"/>
    </xf>
    <xf numFmtId="2" fontId="17" fillId="3" borderId="1" xfId="0" applyNumberFormat="1" applyFont="1" applyFill="1" applyBorder="1" applyAlignment="1">
      <alignment horizontal="right" vertical="center"/>
    </xf>
    <xf numFmtId="49" fontId="38" fillId="3" borderId="1" xfId="0" applyNumberFormat="1" applyFont="1" applyFill="1" applyBorder="1" applyAlignment="1">
      <alignment horizontal="center"/>
    </xf>
    <xf numFmtId="0" fontId="38" fillId="3" borderId="1" xfId="0" applyFont="1" applyFill="1" applyBorder="1" applyAlignment="1">
      <alignment horizontal="center" vertical="center"/>
    </xf>
    <xf numFmtId="0" fontId="38" fillId="3" borderId="1" xfId="0" applyFont="1" applyFill="1" applyBorder="1" applyAlignment="1">
      <alignment horizontal="center"/>
    </xf>
    <xf numFmtId="43" fontId="40" fillId="3" borderId="1" xfId="0" applyNumberFormat="1" applyFont="1" applyFill="1" applyBorder="1" applyAlignment="1">
      <alignment horizontal="center"/>
    </xf>
    <xf numFmtId="43" fontId="25" fillId="3" borderId="1" xfId="380" applyFont="1" applyFill="1" applyBorder="1" applyAlignment="1">
      <alignment horizontal="center"/>
    </xf>
    <xf numFmtId="43" fontId="16" fillId="3" borderId="1" xfId="0" applyNumberFormat="1" applyFont="1" applyFill="1" applyBorder="1" applyAlignment="1">
      <alignment horizontal="justify" vertical="top"/>
    </xf>
    <xf numFmtId="0" fontId="16" fillId="3" borderId="1" xfId="0" applyFont="1" applyFill="1" applyBorder="1"/>
    <xf numFmtId="0" fontId="16" fillId="3" borderId="1" xfId="0" applyFont="1" applyFill="1" applyBorder="1" applyAlignment="1">
      <alignment horizontal="justify" vertical="top"/>
    </xf>
    <xf numFmtId="43" fontId="20" fillId="3" borderId="1" xfId="380" applyFont="1" applyFill="1" applyBorder="1" applyAlignment="1">
      <alignment horizontal="center" vertical="center" wrapText="1"/>
    </xf>
    <xf numFmtId="43" fontId="17" fillId="3" borderId="1" xfId="380" applyFont="1" applyFill="1" applyBorder="1" applyAlignment="1">
      <alignment horizontal="right" vertical="center" wrapText="1"/>
    </xf>
    <xf numFmtId="0" fontId="17" fillId="3" borderId="1" xfId="0" applyNumberFormat="1" applyFont="1" applyFill="1" applyBorder="1" applyAlignment="1">
      <alignment horizontal="center" vertical="top" wrapText="1"/>
    </xf>
    <xf numFmtId="0" fontId="17" fillId="3" borderId="1" xfId="391" applyNumberFormat="1" applyFont="1" applyFill="1" applyBorder="1" applyAlignment="1">
      <alignment horizontal="center" vertical="top" wrapText="1"/>
    </xf>
    <xf numFmtId="49" fontId="20" fillId="3" borderId="1" xfId="0" applyNumberFormat="1" applyFont="1" applyFill="1" applyBorder="1" applyAlignment="1">
      <alignment vertical="center"/>
    </xf>
    <xf numFmtId="0" fontId="27" fillId="3" borderId="1" xfId="0" applyFont="1" applyFill="1" applyBorder="1" applyAlignment="1">
      <alignment vertical="top" wrapText="1"/>
    </xf>
    <xf numFmtId="43" fontId="25" fillId="3" borderId="1" xfId="0" applyNumberFormat="1" applyFont="1" applyFill="1" applyBorder="1"/>
    <xf numFmtId="4" fontId="27" fillId="3" borderId="1" xfId="0" applyNumberFormat="1" applyFont="1" applyFill="1" applyBorder="1" applyAlignment="1">
      <alignment horizontal="center" vertical="top" wrapText="1"/>
    </xf>
    <xf numFmtId="43" fontId="17" fillId="3" borderId="1" xfId="380" applyFont="1" applyFill="1" applyBorder="1" applyAlignment="1">
      <alignment vertical="center" wrapText="1"/>
    </xf>
    <xf numFmtId="0" fontId="27" fillId="3" borderId="1" xfId="0" applyFont="1" applyFill="1" applyBorder="1" applyAlignment="1">
      <alignment wrapText="1"/>
    </xf>
    <xf numFmtId="2" fontId="26" fillId="3" borderId="1" xfId="0" applyNumberFormat="1" applyFont="1" applyFill="1" applyBorder="1" applyAlignment="1">
      <alignment horizontal="right" wrapText="1"/>
    </xf>
    <xf numFmtId="1" fontId="26" fillId="3" borderId="1" xfId="0" applyNumberFormat="1" applyFont="1" applyFill="1" applyBorder="1" applyAlignment="1">
      <alignment horizontal="right" wrapText="1"/>
    </xf>
    <xf numFmtId="4" fontId="17" fillId="3" borderId="1" xfId="0" applyNumberFormat="1" applyFont="1" applyFill="1" applyBorder="1" applyAlignment="1">
      <alignment horizontal="justify" wrapText="1"/>
    </xf>
    <xf numFmtId="49" fontId="20" fillId="3" borderId="1" xfId="0" applyNumberFormat="1" applyFont="1" applyFill="1" applyBorder="1"/>
    <xf numFmtId="0" fontId="20" fillId="3" borderId="1" xfId="0" applyFont="1" applyFill="1" applyBorder="1" applyAlignment="1">
      <alignment wrapText="1"/>
    </xf>
    <xf numFmtId="43" fontId="24" fillId="3" borderId="1" xfId="380" applyFont="1" applyFill="1" applyBorder="1" applyAlignment="1">
      <alignment vertical="center"/>
    </xf>
    <xf numFmtId="43" fontId="24" fillId="3" borderId="1" xfId="0" applyNumberFormat="1" applyFont="1" applyFill="1" applyBorder="1" applyAlignment="1">
      <alignment horizontal="justify" vertical="top"/>
    </xf>
    <xf numFmtId="0" fontId="24" fillId="3" borderId="1" xfId="0" applyFont="1" applyFill="1" applyBorder="1" applyAlignment="1">
      <alignment horizontal="justify" vertical="top"/>
    </xf>
    <xf numFmtId="4" fontId="17" fillId="3" borderId="1" xfId="0" applyNumberFormat="1" applyFont="1" applyFill="1" applyBorder="1" applyAlignment="1">
      <alignment vertical="center" wrapText="1"/>
    </xf>
    <xf numFmtId="0" fontId="17" fillId="3" borderId="1" xfId="0" applyNumberFormat="1" applyFont="1" applyFill="1" applyBorder="1" applyAlignment="1">
      <alignment horizontal="justify" vertical="center" wrapText="1"/>
    </xf>
    <xf numFmtId="0" fontId="26" fillId="3" borderId="1" xfId="0" applyFont="1" applyFill="1" applyBorder="1" applyAlignment="1">
      <alignment horizontal="justify" vertical="center"/>
    </xf>
    <xf numFmtId="166" fontId="20" fillId="3" borderId="1" xfId="391" applyNumberFormat="1" applyFont="1" applyFill="1" applyBorder="1" applyAlignment="1">
      <alignment horizontal="right" wrapText="1"/>
    </xf>
    <xf numFmtId="49" fontId="24" fillId="3" borderId="1" xfId="0" applyNumberFormat="1" applyFont="1" applyFill="1" applyBorder="1"/>
    <xf numFmtId="0" fontId="24" fillId="3" borderId="1" xfId="0" applyFont="1" applyFill="1" applyBorder="1" applyAlignment="1">
      <alignment wrapText="1"/>
    </xf>
    <xf numFmtId="0" fontId="28" fillId="3" borderId="1" xfId="0" applyFont="1" applyFill="1" applyBorder="1" applyAlignment="1">
      <alignment horizontal="center"/>
    </xf>
    <xf numFmtId="0" fontId="28" fillId="3" borderId="1" xfId="0" applyFont="1" applyFill="1" applyBorder="1"/>
    <xf numFmtId="0" fontId="28" fillId="3" borderId="1" xfId="0" applyFont="1" applyFill="1" applyBorder="1" applyAlignment="1">
      <alignment horizontal="justify" vertical="top"/>
    </xf>
    <xf numFmtId="43" fontId="17" fillId="3" borderId="1" xfId="380" applyFont="1" applyFill="1" applyBorder="1" applyAlignment="1">
      <alignment vertical="center"/>
    </xf>
    <xf numFmtId="4" fontId="27" fillId="3" borderId="1" xfId="0" applyNumberFormat="1" applyFont="1" applyFill="1" applyBorder="1" applyAlignment="1">
      <alignment horizontal="left" vertical="top" wrapText="1"/>
    </xf>
    <xf numFmtId="167" fontId="17" fillId="3" borderId="1" xfId="0" applyNumberFormat="1" applyFont="1" applyFill="1" applyBorder="1" applyAlignment="1">
      <alignment vertical="top" wrapText="1"/>
    </xf>
    <xf numFmtId="0" fontId="47" fillId="3" borderId="1" xfId="0" applyFont="1" applyFill="1" applyBorder="1" applyAlignment="1">
      <alignment horizontal="left" vertical="top" wrapText="1"/>
    </xf>
    <xf numFmtId="0" fontId="17" fillId="3" borderId="1" xfId="0" applyFont="1" applyFill="1" applyBorder="1" applyAlignment="1">
      <alignment horizontal="center"/>
    </xf>
    <xf numFmtId="17" fontId="17" fillId="3" borderId="1" xfId="0" applyNumberFormat="1" applyFont="1" applyFill="1" applyBorder="1" applyAlignment="1">
      <alignment horizontal="center" vertical="center" wrapText="1"/>
    </xf>
    <xf numFmtId="164" fontId="17" fillId="3" borderId="1" xfId="391" applyNumberFormat="1" applyFont="1" applyFill="1" applyBorder="1" applyAlignment="1">
      <alignment horizontal="center" vertical="center" wrapText="1"/>
    </xf>
    <xf numFmtId="0" fontId="26" fillId="3" borderId="1" xfId="0" applyFont="1" applyFill="1" applyBorder="1" applyAlignment="1">
      <alignment horizontal="right"/>
    </xf>
    <xf numFmtId="168" fontId="26" fillId="3" borderId="1" xfId="0" applyNumberFormat="1" applyFont="1" applyFill="1" applyBorder="1" applyAlignment="1">
      <alignment horizontal="right"/>
    </xf>
    <xf numFmtId="43" fontId="17" fillId="3" borderId="1" xfId="380" applyFont="1" applyFill="1" applyBorder="1" applyAlignment="1">
      <alignment horizontal="right"/>
    </xf>
    <xf numFmtId="49" fontId="17" fillId="3" borderId="1" xfId="0" applyNumberFormat="1" applyFont="1" applyFill="1" applyBorder="1"/>
    <xf numFmtId="0" fontId="17" fillId="3" borderId="1" xfId="90" applyFont="1" applyFill="1" applyBorder="1" applyAlignment="1">
      <alignment horizontal="justify" vertical="center" wrapText="1"/>
    </xf>
    <xf numFmtId="183" fontId="17" fillId="3" borderId="1" xfId="0" applyNumberFormat="1" applyFont="1" applyFill="1" applyBorder="1" applyAlignment="1">
      <alignment vertical="center"/>
    </xf>
    <xf numFmtId="43" fontId="36" fillId="3" borderId="0" xfId="0" applyNumberFormat="1" applyFont="1" applyFill="1"/>
    <xf numFmtId="4" fontId="17" fillId="3" borderId="1" xfId="90" applyNumberFormat="1" applyFont="1" applyFill="1" applyBorder="1" applyAlignment="1">
      <alignment horizontal="center" vertical="center" wrapText="1"/>
    </xf>
    <xf numFmtId="2" fontId="36" fillId="3" borderId="0" xfId="0" applyNumberFormat="1" applyFont="1" applyFill="1"/>
    <xf numFmtId="0" fontId="17" fillId="3" borderId="1" xfId="368" applyFont="1" applyFill="1" applyBorder="1" applyAlignment="1">
      <alignment horizontal="justify" vertical="center" wrapText="1"/>
    </xf>
    <xf numFmtId="172" fontId="17" fillId="3" borderId="26" xfId="384" applyNumberFormat="1" applyFont="1" applyFill="1" applyBorder="1" applyAlignment="1">
      <alignment horizontal="center" vertical="center" wrapText="1"/>
    </xf>
    <xf numFmtId="172" fontId="17" fillId="3" borderId="3" xfId="384" applyNumberFormat="1" applyFont="1" applyFill="1" applyBorder="1" applyAlignment="1">
      <alignment horizontal="center" vertical="center" wrapText="1"/>
    </xf>
    <xf numFmtId="172" fontId="17" fillId="3" borderId="5" xfId="384" applyNumberFormat="1" applyFont="1" applyFill="1" applyBorder="1" applyAlignment="1">
      <alignment horizontal="center" vertical="center" wrapText="1"/>
    </xf>
    <xf numFmtId="172" fontId="17" fillId="3" borderId="3" xfId="384" applyNumberFormat="1" applyFont="1" applyFill="1" applyBorder="1" applyAlignment="1">
      <alignment vertical="center" wrapText="1"/>
    </xf>
    <xf numFmtId="172" fontId="17" fillId="3" borderId="1" xfId="384" applyNumberFormat="1" applyFont="1" applyFill="1" applyBorder="1" applyAlignment="1">
      <alignment horizontal="center" vertical="center" wrapText="1"/>
    </xf>
    <xf numFmtId="172" fontId="17" fillId="3" borderId="1" xfId="384" applyNumberFormat="1" applyFont="1" applyFill="1" applyBorder="1" applyAlignment="1">
      <alignment vertical="center" wrapText="1"/>
    </xf>
    <xf numFmtId="172" fontId="17" fillId="3" borderId="2" xfId="384" applyNumberFormat="1" applyFont="1" applyFill="1" applyBorder="1" applyAlignment="1">
      <alignment horizontal="center" vertical="center" wrapText="1"/>
    </xf>
    <xf numFmtId="172" fontId="17" fillId="3" borderId="1" xfId="384" applyNumberFormat="1" applyFont="1" applyFill="1" applyBorder="1" applyAlignment="1">
      <alignment horizontal="right" vertical="center" wrapText="1"/>
    </xf>
    <xf numFmtId="4" fontId="17" fillId="3" borderId="3" xfId="384" applyNumberFormat="1" applyFont="1" applyFill="1" applyBorder="1" applyAlignment="1">
      <alignment horizontal="center" vertical="center" wrapText="1"/>
    </xf>
    <xf numFmtId="171" fontId="17" fillId="3" borderId="1" xfId="3" applyNumberFormat="1" applyFont="1" applyFill="1" applyBorder="1" applyAlignment="1">
      <alignment horizontal="justify" vertical="center" wrapText="1"/>
    </xf>
    <xf numFmtId="171" fontId="36" fillId="3" borderId="0" xfId="0" applyNumberFormat="1" applyFont="1" applyFill="1" applyAlignment="1">
      <alignment horizontal="justify" vertical="center" wrapText="1"/>
    </xf>
    <xf numFmtId="0" fontId="36" fillId="3" borderId="0" xfId="0" applyFont="1" applyFill="1" applyAlignment="1">
      <alignment horizontal="justify" vertical="center" wrapText="1"/>
    </xf>
    <xf numFmtId="180" fontId="36" fillId="3" borderId="0" xfId="0" applyNumberFormat="1" applyFont="1" applyFill="1"/>
    <xf numFmtId="179" fontId="17" fillId="3" borderId="2" xfId="384" applyNumberFormat="1" applyFont="1" applyFill="1" applyBorder="1" applyAlignment="1">
      <alignment horizontal="center" vertical="center" wrapText="1"/>
    </xf>
    <xf numFmtId="4" fontId="17" fillId="3" borderId="2" xfId="3" applyNumberFormat="1" applyFont="1" applyFill="1" applyBorder="1" applyAlignment="1">
      <alignment horizontal="justify" vertical="center" wrapText="1"/>
    </xf>
    <xf numFmtId="172" fontId="17" fillId="3" borderId="1" xfId="391" applyNumberFormat="1" applyFont="1" applyFill="1" applyBorder="1" applyAlignment="1">
      <alignment horizontal="center" vertical="center" wrapText="1"/>
    </xf>
    <xf numFmtId="4" fontId="17" fillId="3" borderId="1" xfId="391" applyNumberFormat="1" applyFont="1" applyFill="1" applyBorder="1" applyAlignment="1">
      <alignment horizontal="center" vertical="center" wrapText="1"/>
    </xf>
    <xf numFmtId="174" fontId="17" fillId="3" borderId="1" xfId="391" applyNumberFormat="1" applyFont="1" applyFill="1" applyBorder="1" applyAlignment="1">
      <alignment horizontal="center" vertical="center" wrapText="1"/>
    </xf>
    <xf numFmtId="174" fontId="20" fillId="3" borderId="1" xfId="0" applyNumberFormat="1" applyFont="1" applyFill="1" applyBorder="1" applyAlignment="1">
      <alignment horizontal="center" vertical="center" wrapText="1"/>
    </xf>
    <xf numFmtId="166" fontId="26" fillId="3" borderId="1" xfId="0" applyNumberFormat="1" applyFont="1" applyFill="1" applyBorder="1"/>
    <xf numFmtId="4" fontId="17" fillId="3" borderId="1" xfId="0" applyNumberFormat="1" applyFont="1" applyFill="1" applyBorder="1" applyAlignment="1">
      <alignment horizontal="center" vertical="center" wrapText="1"/>
    </xf>
    <xf numFmtId="166" fontId="26" fillId="3" borderId="1" xfId="0" applyNumberFormat="1" applyFont="1" applyFill="1" applyBorder="1" applyAlignment="1">
      <alignment horizontal="right"/>
    </xf>
    <xf numFmtId="43" fontId="18" fillId="3" borderId="0" xfId="0" applyNumberFormat="1" applyFont="1" applyFill="1"/>
    <xf numFmtId="165" fontId="18" fillId="3" borderId="0" xfId="0" applyNumberFormat="1" applyFont="1" applyFill="1"/>
    <xf numFmtId="174" fontId="20" fillId="3" borderId="1" xfId="0" applyNumberFormat="1" applyFont="1" applyFill="1" applyBorder="1" applyAlignment="1">
      <alignment horizontal="center" vertical="center"/>
    </xf>
    <xf numFmtId="167" fontId="17" fillId="3" borderId="1" xfId="0" applyNumberFormat="1" applyFont="1" applyFill="1" applyBorder="1" applyAlignment="1">
      <alignment horizontal="justify" vertical="top" wrapText="1"/>
    </xf>
    <xf numFmtId="167" fontId="17" fillId="3" borderId="1" xfId="0" applyNumberFormat="1" applyFont="1" applyFill="1" applyBorder="1" applyAlignment="1">
      <alignment horizontal="justify" vertical="center"/>
    </xf>
    <xf numFmtId="49" fontId="17" fillId="3" borderId="1" xfId="0" applyNumberFormat="1" applyFont="1" applyFill="1" applyBorder="1" applyAlignment="1">
      <alignment horizontal="justify" vertical="top" wrapText="1"/>
    </xf>
    <xf numFmtId="0" fontId="17" fillId="3" borderId="2" xfId="3" applyFont="1" applyFill="1" applyBorder="1" applyAlignment="1">
      <alignment horizontal="center" vertical="center" wrapText="1"/>
    </xf>
    <xf numFmtId="0" fontId="17" fillId="3" borderId="2" xfId="3" applyFont="1" applyFill="1" applyBorder="1" applyAlignment="1">
      <alignment horizontal="justify" vertical="center" wrapText="1"/>
    </xf>
    <xf numFmtId="0" fontId="20" fillId="3" borderId="1" xfId="0" applyFont="1" applyFill="1" applyBorder="1" applyAlignment="1">
      <alignment horizontal="center" vertical="center" wrapText="1"/>
    </xf>
    <xf numFmtId="43" fontId="17" fillId="3" borderId="1" xfId="380" applyFont="1" applyFill="1" applyBorder="1" applyAlignment="1">
      <alignment horizontal="center" vertical="center" wrapText="1"/>
    </xf>
    <xf numFmtId="43" fontId="17" fillId="3" borderId="1" xfId="380" applyFont="1" applyFill="1" applyBorder="1" applyAlignment="1">
      <alignment horizontal="right" vertical="top"/>
    </xf>
    <xf numFmtId="2" fontId="17" fillId="3" borderId="1" xfId="380" applyNumberFormat="1" applyFont="1" applyFill="1" applyBorder="1" applyAlignment="1">
      <alignment vertical="top"/>
    </xf>
    <xf numFmtId="172" fontId="17" fillId="3" borderId="1" xfId="0" applyNumberFormat="1" applyFont="1" applyFill="1" applyBorder="1" applyAlignment="1">
      <alignment horizontal="right" vertical="top" wrapText="1"/>
    </xf>
    <xf numFmtId="4" fontId="17" fillId="3" borderId="1" xfId="0" applyNumberFormat="1" applyFont="1" applyFill="1" applyBorder="1" applyAlignment="1">
      <alignment vertical="top" wrapText="1"/>
    </xf>
    <xf numFmtId="0" fontId="17" fillId="3" borderId="1" xfId="0" applyFont="1" applyFill="1" applyBorder="1" applyAlignment="1">
      <alignment horizontal="justify" vertical="top"/>
    </xf>
    <xf numFmtId="10" fontId="17" fillId="3" borderId="1" xfId="380" applyNumberFormat="1" applyFont="1" applyFill="1" applyBorder="1" applyAlignment="1">
      <alignment horizontal="right" vertical="top"/>
    </xf>
    <xf numFmtId="2" fontId="17" fillId="3" borderId="1" xfId="380" applyNumberFormat="1" applyFont="1" applyFill="1" applyBorder="1" applyAlignment="1">
      <alignment horizontal="right" vertical="top"/>
    </xf>
    <xf numFmtId="167" fontId="27" fillId="3" borderId="1" xfId="0" applyNumberFormat="1" applyFont="1" applyFill="1" applyBorder="1" applyAlignment="1">
      <alignment horizontal="right" vertical="top" wrapText="1"/>
    </xf>
    <xf numFmtId="172" fontId="20" fillId="3" borderId="40" xfId="0" applyNumberFormat="1" applyFont="1" applyFill="1" applyBorder="1" applyAlignment="1">
      <alignment horizontal="center"/>
    </xf>
    <xf numFmtId="172" fontId="20" fillId="3" borderId="15" xfId="0" applyNumberFormat="1" applyFont="1" applyFill="1" applyBorder="1" applyAlignment="1">
      <alignment horizontal="center"/>
    </xf>
    <xf numFmtId="172" fontId="20" fillId="3" borderId="14" xfId="0" applyNumberFormat="1" applyFont="1" applyFill="1" applyBorder="1" applyAlignment="1">
      <alignment horizontal="center"/>
    </xf>
    <xf numFmtId="172" fontId="20" fillId="3" borderId="47" xfId="0" applyNumberFormat="1" applyFont="1" applyFill="1" applyBorder="1" applyAlignment="1">
      <alignment horizontal="center"/>
    </xf>
    <xf numFmtId="172" fontId="20" fillId="3" borderId="19" xfId="0" applyNumberFormat="1" applyFont="1" applyFill="1" applyBorder="1" applyAlignment="1">
      <alignment horizontal="center"/>
    </xf>
    <xf numFmtId="172" fontId="17" fillId="3" borderId="3" xfId="0" applyNumberFormat="1" applyFont="1" applyFill="1" applyBorder="1"/>
    <xf numFmtId="172" fontId="17" fillId="3" borderId="27" xfId="0" applyNumberFormat="1" applyFont="1" applyFill="1" applyBorder="1"/>
    <xf numFmtId="172" fontId="17" fillId="3" borderId="16" xfId="0" applyNumberFormat="1" applyFont="1" applyFill="1" applyBorder="1"/>
    <xf numFmtId="172" fontId="17" fillId="3" borderId="20" xfId="0" applyNumberFormat="1" applyFont="1" applyFill="1" applyBorder="1" applyAlignment="1">
      <alignment vertical="center"/>
    </xf>
    <xf numFmtId="172" fontId="17" fillId="3" borderId="1" xfId="0" applyNumberFormat="1" applyFont="1" applyFill="1" applyBorder="1"/>
    <xf numFmtId="172" fontId="17" fillId="3" borderId="21" xfId="0" applyNumberFormat="1" applyFont="1" applyFill="1" applyBorder="1"/>
    <xf numFmtId="172" fontId="17" fillId="3" borderId="4" xfId="0" applyNumberFormat="1" applyFont="1" applyFill="1" applyBorder="1" applyAlignment="1">
      <alignment vertical="center"/>
    </xf>
    <xf numFmtId="172" fontId="17" fillId="3" borderId="10" xfId="0" applyNumberFormat="1" applyFont="1" applyFill="1" applyBorder="1"/>
    <xf numFmtId="172" fontId="17" fillId="3" borderId="20" xfId="0" applyNumberFormat="1" applyFont="1" applyFill="1" applyBorder="1"/>
    <xf numFmtId="166" fontId="20" fillId="3" borderId="29" xfId="0" applyNumberFormat="1" applyFont="1" applyFill="1" applyBorder="1"/>
    <xf numFmtId="166" fontId="20" fillId="3" borderId="43" xfId="0" applyNumberFormat="1" applyFont="1" applyFill="1" applyBorder="1"/>
    <xf numFmtId="172" fontId="20" fillId="3" borderId="20" xfId="0" applyNumberFormat="1" applyFont="1" applyFill="1" applyBorder="1" applyAlignment="1">
      <alignment horizontal="center"/>
    </xf>
    <xf numFmtId="172" fontId="20" fillId="3" borderId="1" xfId="0" applyNumberFormat="1" applyFont="1" applyFill="1" applyBorder="1" applyAlignment="1">
      <alignment horizontal="center"/>
    </xf>
    <xf numFmtId="172" fontId="20" fillId="3" borderId="21" xfId="0" applyNumberFormat="1" applyFont="1" applyFill="1" applyBorder="1" applyAlignment="1">
      <alignment horizontal="center"/>
    </xf>
    <xf numFmtId="172" fontId="20" fillId="3" borderId="4" xfId="0" applyNumberFormat="1" applyFont="1" applyFill="1" applyBorder="1" applyAlignment="1">
      <alignment horizontal="center"/>
    </xf>
    <xf numFmtId="172" fontId="20" fillId="3" borderId="10" xfId="0" applyNumberFormat="1" applyFont="1" applyFill="1" applyBorder="1" applyAlignment="1">
      <alignment horizontal="center"/>
    </xf>
    <xf numFmtId="172" fontId="17" fillId="3" borderId="26" xfId="0" applyNumberFormat="1" applyFont="1" applyFill="1" applyBorder="1" applyAlignment="1">
      <alignment vertical="center"/>
    </xf>
    <xf numFmtId="172" fontId="17" fillId="3" borderId="5" xfId="0" applyNumberFormat="1" applyFont="1" applyFill="1" applyBorder="1" applyAlignment="1">
      <alignment vertical="center"/>
    </xf>
    <xf numFmtId="172" fontId="46" fillId="3" borderId="1" xfId="0" applyNumberFormat="1" applyFont="1" applyFill="1" applyBorder="1"/>
    <xf numFmtId="172" fontId="46" fillId="3" borderId="10" xfId="0" applyNumberFormat="1" applyFont="1" applyFill="1" applyBorder="1"/>
    <xf numFmtId="172" fontId="17" fillId="3" borderId="1" xfId="380" applyNumberFormat="1" applyFont="1" applyFill="1" applyBorder="1" applyAlignment="1">
      <alignment horizontal="right" vertical="center" wrapText="1"/>
    </xf>
    <xf numFmtId="172" fontId="17" fillId="3" borderId="31" xfId="0" applyNumberFormat="1" applyFont="1" applyFill="1" applyBorder="1" applyAlignment="1">
      <alignment vertical="center"/>
    </xf>
    <xf numFmtId="172" fontId="17" fillId="3" borderId="2" xfId="0" applyNumberFormat="1" applyFont="1" applyFill="1" applyBorder="1"/>
    <xf numFmtId="172" fontId="17" fillId="3" borderId="28" xfId="0" applyNumberFormat="1" applyFont="1" applyFill="1" applyBorder="1"/>
    <xf numFmtId="172" fontId="17" fillId="3" borderId="8" xfId="0" applyNumberFormat="1" applyFont="1" applyFill="1" applyBorder="1" applyAlignment="1">
      <alignment vertical="center"/>
    </xf>
    <xf numFmtId="172" fontId="17" fillId="3" borderId="7" xfId="0" applyNumberFormat="1" applyFont="1" applyFill="1" applyBorder="1"/>
    <xf numFmtId="172" fontId="17" fillId="3" borderId="38" xfId="0" applyNumberFormat="1" applyFont="1" applyFill="1" applyBorder="1"/>
    <xf numFmtId="172" fontId="17" fillId="3" borderId="46" xfId="0" applyNumberFormat="1" applyFont="1" applyFill="1" applyBorder="1"/>
    <xf numFmtId="172" fontId="17" fillId="3" borderId="13" xfId="0" applyNumberFormat="1" applyFont="1" applyFill="1" applyBorder="1"/>
    <xf numFmtId="172" fontId="17" fillId="3" borderId="31" xfId="0" applyNumberFormat="1" applyFont="1" applyFill="1" applyBorder="1" applyAlignment="1">
      <alignment horizontal="center" vertical="center"/>
    </xf>
    <xf numFmtId="172" fontId="17" fillId="3" borderId="2" xfId="380" applyNumberFormat="1" applyFont="1" applyFill="1" applyBorder="1" applyAlignment="1">
      <alignment horizontal="right" vertical="center" wrapText="1"/>
    </xf>
    <xf numFmtId="172" fontId="20" fillId="3" borderId="29" xfId="380" applyNumberFormat="1" applyFont="1" applyFill="1" applyBorder="1"/>
    <xf numFmtId="172" fontId="20" fillId="3" borderId="23" xfId="0" applyNumberFormat="1" applyFont="1" applyFill="1" applyBorder="1"/>
    <xf numFmtId="172" fontId="20" fillId="3" borderId="32" xfId="0" applyNumberFormat="1" applyFont="1" applyFill="1" applyBorder="1"/>
    <xf numFmtId="172" fontId="20" fillId="3" borderId="43" xfId="380" applyNumberFormat="1" applyFont="1" applyFill="1" applyBorder="1"/>
    <xf numFmtId="172" fontId="20" fillId="3" borderId="39" xfId="0" applyNumberFormat="1" applyFont="1" applyFill="1" applyBorder="1"/>
    <xf numFmtId="166" fontId="52" fillId="3" borderId="3" xfId="380" applyNumberFormat="1" applyFont="1" applyFill="1" applyBorder="1" applyAlignment="1">
      <alignment vertical="center"/>
    </xf>
    <xf numFmtId="166" fontId="52" fillId="3" borderId="16" xfId="380" applyNumberFormat="1" applyFont="1" applyFill="1" applyBorder="1" applyAlignment="1">
      <alignment vertical="center"/>
    </xf>
    <xf numFmtId="166" fontId="52" fillId="3" borderId="26" xfId="380" applyNumberFormat="1" applyFont="1" applyFill="1" applyBorder="1" applyAlignment="1">
      <alignment vertical="center"/>
    </xf>
    <xf numFmtId="166" fontId="20" fillId="3" borderId="40" xfId="0" applyNumberFormat="1" applyFont="1" applyFill="1" applyBorder="1" applyAlignment="1">
      <alignment horizontal="center"/>
    </xf>
    <xf numFmtId="166" fontId="20" fillId="3" borderId="15" xfId="0" applyNumberFormat="1" applyFont="1" applyFill="1" applyBorder="1" applyAlignment="1">
      <alignment horizontal="center"/>
    </xf>
    <xf numFmtId="179" fontId="20" fillId="3" borderId="1" xfId="0" applyNumberFormat="1" applyFont="1" applyFill="1" applyBorder="1" applyAlignment="1">
      <alignment horizontal="center"/>
    </xf>
    <xf numFmtId="179" fontId="20" fillId="3" borderId="29" xfId="380" applyNumberFormat="1" applyFont="1" applyFill="1" applyBorder="1"/>
    <xf numFmtId="166" fontId="17" fillId="3" borderId="4" xfId="380" applyNumberFormat="1" applyFont="1" applyFill="1" applyBorder="1" applyAlignment="1">
      <alignment horizontal="right" vertical="center"/>
    </xf>
    <xf numFmtId="172" fontId="17" fillId="3" borderId="4" xfId="380" applyNumberFormat="1" applyFont="1" applyFill="1" applyBorder="1" applyAlignment="1">
      <alignment vertical="center"/>
    </xf>
    <xf numFmtId="172" fontId="20" fillId="3" borderId="4" xfId="380" applyNumberFormat="1" applyFont="1" applyFill="1" applyBorder="1" applyAlignment="1">
      <alignment vertical="center"/>
    </xf>
    <xf numFmtId="172" fontId="17" fillId="3" borderId="8" xfId="380" applyNumberFormat="1" applyFont="1" applyFill="1" applyBorder="1" applyAlignment="1">
      <alignment vertical="center"/>
    </xf>
    <xf numFmtId="166" fontId="20" fillId="3" borderId="29" xfId="380" applyNumberFormat="1" applyFont="1" applyFill="1" applyBorder="1"/>
    <xf numFmtId="166" fontId="17" fillId="3" borderId="1" xfId="380" applyNumberFormat="1" applyFont="1" applyFill="1" applyBorder="1" applyAlignment="1">
      <alignment vertical="top"/>
    </xf>
    <xf numFmtId="170" fontId="17" fillId="3" borderId="1" xfId="390" applyNumberFormat="1" applyFont="1" applyFill="1" applyBorder="1" applyAlignment="1">
      <alignment horizontal="center" vertical="top" wrapText="1"/>
    </xf>
    <xf numFmtId="166" fontId="20" fillId="3" borderId="29" xfId="380" applyNumberFormat="1" applyFont="1" applyFill="1" applyBorder="1" applyAlignment="1">
      <alignment vertical="center"/>
    </xf>
    <xf numFmtId="4" fontId="20" fillId="3" borderId="5" xfId="380" applyNumberFormat="1" applyFont="1" applyFill="1" applyBorder="1" applyAlignment="1">
      <alignment horizontal="center" vertical="center" wrapText="1"/>
    </xf>
    <xf numFmtId="43" fontId="46" fillId="3" borderId="1" xfId="380" applyNumberFormat="1" applyFont="1" applyFill="1" applyBorder="1" applyAlignment="1">
      <alignment horizontal="center" vertical="center" wrapText="1"/>
    </xf>
    <xf numFmtId="0" fontId="17" fillId="3" borderId="21" xfId="0" applyFont="1" applyFill="1" applyBorder="1" applyAlignment="1">
      <alignment horizontal="center" vertical="top" wrapText="1"/>
    </xf>
    <xf numFmtId="4" fontId="17" fillId="3" borderId="9" xfId="0" applyNumberFormat="1" applyFont="1" applyFill="1" applyBorder="1" applyAlignment="1">
      <alignment horizontal="center" vertical="top" wrapText="1"/>
    </xf>
    <xf numFmtId="4" fontId="38" fillId="3" borderId="0" xfId="0" applyNumberFormat="1" applyFont="1" applyFill="1" applyBorder="1" applyAlignment="1">
      <alignment horizontal="center"/>
    </xf>
    <xf numFmtId="174" fontId="17" fillId="3" borderId="5" xfId="380" applyNumberFormat="1" applyFont="1" applyFill="1" applyBorder="1" applyAlignment="1">
      <alignment vertical="center"/>
    </xf>
    <xf numFmtId="174" fontId="17" fillId="3" borderId="4" xfId="0" applyNumberFormat="1" applyFont="1" applyFill="1" applyBorder="1" applyAlignment="1">
      <alignment vertical="center"/>
    </xf>
    <xf numFmtId="43" fontId="17" fillId="3" borderId="4" xfId="380" applyNumberFormat="1" applyFont="1" applyFill="1" applyBorder="1" applyAlignment="1">
      <alignment horizontal="right" vertical="center" wrapText="1"/>
    </xf>
    <xf numFmtId="43" fontId="18" fillId="3" borderId="0" xfId="0" applyNumberFormat="1" applyFont="1" applyFill="1" applyBorder="1"/>
    <xf numFmtId="0" fontId="18" fillId="3" borderId="9" xfId="0" applyFont="1" applyFill="1" applyBorder="1"/>
    <xf numFmtId="175" fontId="45" fillId="3" borderId="50" xfId="0" applyNumberFormat="1" applyFont="1" applyFill="1" applyBorder="1" applyAlignment="1">
      <alignment vertical="center"/>
    </xf>
    <xf numFmtId="168" fontId="18" fillId="3" borderId="9" xfId="0" applyNumberFormat="1" applyFont="1" applyFill="1" applyBorder="1"/>
    <xf numFmtId="181" fontId="18" fillId="3" borderId="9" xfId="0" applyNumberFormat="1" applyFont="1" applyFill="1" applyBorder="1"/>
    <xf numFmtId="166" fontId="17" fillId="3" borderId="1" xfId="380" applyNumberFormat="1" applyFont="1" applyFill="1" applyBorder="1" applyAlignment="1">
      <alignment horizontal="justify" vertical="top" wrapText="1"/>
    </xf>
    <xf numFmtId="43" fontId="17" fillId="3" borderId="1" xfId="380" applyNumberFormat="1" applyFont="1" applyFill="1" applyBorder="1" applyAlignment="1">
      <alignment horizontal="right"/>
    </xf>
    <xf numFmtId="164" fontId="17" fillId="3" borderId="1" xfId="380" applyNumberFormat="1" applyFont="1" applyFill="1" applyBorder="1" applyAlignment="1">
      <alignment horizontal="right"/>
    </xf>
    <xf numFmtId="4" fontId="17" fillId="3" borderId="1" xfId="0" applyNumberFormat="1" applyFont="1" applyFill="1" applyBorder="1" applyAlignment="1">
      <alignment wrapText="1"/>
    </xf>
    <xf numFmtId="10" fontId="17" fillId="3" borderId="1" xfId="0" applyNumberFormat="1" applyFont="1" applyFill="1" applyBorder="1" applyAlignment="1">
      <alignment vertical="top"/>
    </xf>
    <xf numFmtId="171" fontId="17" fillId="3" borderId="1" xfId="376" applyNumberFormat="1" applyFont="1" applyFill="1" applyBorder="1" applyAlignment="1">
      <alignment vertical="top" wrapText="1"/>
    </xf>
    <xf numFmtId="43" fontId="17" fillId="3" borderId="38" xfId="380" applyFont="1" applyFill="1" applyBorder="1" applyAlignment="1">
      <alignment horizontal="center" vertical="top" wrapText="1"/>
    </xf>
    <xf numFmtId="43" fontId="17" fillId="3" borderId="0" xfId="380" applyFont="1" applyFill="1" applyBorder="1" applyAlignment="1">
      <alignment horizontal="center" vertical="top" wrapText="1"/>
    </xf>
    <xf numFmtId="0" fontId="17" fillId="3" borderId="0" xfId="0" applyFont="1" applyFill="1" applyAlignment="1">
      <alignment horizontal="center" vertical="center" wrapText="1"/>
    </xf>
    <xf numFmtId="4" fontId="17" fillId="3" borderId="1" xfId="0" applyNumberFormat="1" applyFont="1" applyFill="1" applyBorder="1" applyAlignment="1">
      <alignment horizontal="justify" vertical="top" wrapText="1"/>
    </xf>
    <xf numFmtId="43" fontId="17" fillId="3" borderId="3" xfId="380" applyFont="1" applyFill="1" applyBorder="1" applyAlignment="1">
      <alignment horizontal="justify" vertical="top" wrapText="1"/>
    </xf>
    <xf numFmtId="4" fontId="20" fillId="3" borderId="1" xfId="0" applyNumberFormat="1" applyFont="1" applyFill="1" applyBorder="1" applyAlignment="1">
      <alignment horizontal="left" vertical="center" wrapText="1"/>
    </xf>
    <xf numFmtId="4" fontId="20" fillId="3" borderId="3" xfId="0" applyNumberFormat="1" applyFont="1" applyFill="1" applyBorder="1" applyAlignment="1">
      <alignment wrapText="1"/>
    </xf>
    <xf numFmtId="4" fontId="20" fillId="3" borderId="3" xfId="0" applyNumberFormat="1" applyFont="1" applyFill="1" applyBorder="1" applyAlignment="1">
      <alignment vertical="center"/>
    </xf>
    <xf numFmtId="43" fontId="17" fillId="3" borderId="1" xfId="380" applyNumberFormat="1" applyFont="1" applyFill="1" applyBorder="1" applyAlignment="1">
      <alignment horizontal="center" vertical="top"/>
    </xf>
    <xf numFmtId="164" fontId="17" fillId="3" borderId="1" xfId="380" applyNumberFormat="1" applyFont="1" applyFill="1" applyBorder="1" applyAlignment="1">
      <alignment horizontal="center" vertical="top"/>
    </xf>
    <xf numFmtId="0" fontId="17" fillId="3" borderId="1" xfId="0" applyFont="1" applyFill="1" applyBorder="1" applyAlignment="1">
      <alignment horizontal="center" vertical="center" wrapText="1"/>
    </xf>
    <xf numFmtId="43" fontId="17" fillId="3" borderId="1" xfId="380" applyFont="1" applyFill="1" applyBorder="1" applyAlignment="1">
      <alignment horizontal="center" vertical="top" wrapText="1"/>
    </xf>
    <xf numFmtId="0" fontId="17" fillId="3" borderId="1" xfId="0" applyFont="1" applyFill="1" applyBorder="1" applyAlignment="1">
      <alignment vertical="center" wrapText="1"/>
    </xf>
    <xf numFmtId="0" fontId="17" fillId="3" borderId="3" xfId="0" applyFont="1" applyFill="1" applyBorder="1" applyAlignment="1">
      <alignment horizontal="center" vertical="top" wrapText="1"/>
    </xf>
    <xf numFmtId="166" fontId="17" fillId="3" borderId="1" xfId="380" applyNumberFormat="1" applyFont="1" applyFill="1" applyBorder="1" applyAlignment="1">
      <alignment vertical="center"/>
    </xf>
    <xf numFmtId="0" fontId="17" fillId="3" borderId="1" xfId="0" applyNumberFormat="1" applyFont="1" applyFill="1" applyBorder="1"/>
    <xf numFmtId="0" fontId="17" fillId="3" borderId="10" xfId="0" applyNumberFormat="1" applyFont="1" applyFill="1" applyBorder="1" applyAlignment="1">
      <alignment vertical="center"/>
    </xf>
    <xf numFmtId="0" fontId="17" fillId="3" borderId="0" xfId="0" applyFont="1" applyFill="1"/>
    <xf numFmtId="0" fontId="20" fillId="3" borderId="14" xfId="0" applyFont="1" applyFill="1" applyBorder="1" applyAlignment="1">
      <alignment horizontal="center" vertical="center" wrapText="1"/>
    </xf>
    <xf numFmtId="4" fontId="20" fillId="3" borderId="1" xfId="0" applyNumberFormat="1" applyFont="1" applyFill="1" applyBorder="1" applyAlignment="1">
      <alignment horizontal="center" vertical="center"/>
    </xf>
    <xf numFmtId="4" fontId="17" fillId="3" borderId="1" xfId="0" applyNumberFormat="1" applyFont="1" applyFill="1" applyBorder="1" applyAlignment="1">
      <alignment horizontal="justify" vertical="center" wrapText="1"/>
    </xf>
    <xf numFmtId="0" fontId="18" fillId="3" borderId="0" xfId="0" applyFont="1" applyFill="1"/>
    <xf numFmtId="4" fontId="20" fillId="3" borderId="15" xfId="0" applyNumberFormat="1" applyFont="1" applyFill="1" applyBorder="1" applyAlignment="1">
      <alignment horizontal="left" vertical="center"/>
    </xf>
    <xf numFmtId="4" fontId="20" fillId="3" borderId="14" xfId="0" applyNumberFormat="1" applyFont="1" applyFill="1" applyBorder="1" applyAlignment="1">
      <alignment horizontal="justify" vertical="center" wrapText="1"/>
    </xf>
    <xf numFmtId="4" fontId="20" fillId="3" borderId="19" xfId="0" applyNumberFormat="1" applyFont="1" applyFill="1" applyBorder="1" applyAlignment="1">
      <alignment horizontal="center" vertical="center"/>
    </xf>
    <xf numFmtId="0" fontId="20" fillId="3" borderId="3" xfId="0" applyNumberFormat="1" applyFont="1" applyFill="1" applyBorder="1" applyAlignment="1">
      <alignment vertical="center"/>
    </xf>
    <xf numFmtId="4" fontId="20" fillId="3" borderId="3" xfId="0" applyNumberFormat="1" applyFont="1" applyFill="1" applyBorder="1" applyAlignment="1">
      <alignment horizontal="justify" vertical="center" wrapText="1"/>
    </xf>
    <xf numFmtId="0" fontId="17" fillId="3" borderId="1" xfId="0" applyNumberFormat="1" applyFont="1" applyFill="1" applyBorder="1" applyAlignment="1">
      <alignment vertical="center"/>
    </xf>
    <xf numFmtId="0" fontId="20" fillId="3" borderId="1" xfId="0" applyNumberFormat="1" applyFont="1" applyFill="1" applyBorder="1" applyAlignment="1">
      <alignment horizontal="center" vertical="center"/>
    </xf>
    <xf numFmtId="4" fontId="20" fillId="3" borderId="1" xfId="0" applyNumberFormat="1" applyFont="1" applyFill="1" applyBorder="1" applyAlignment="1">
      <alignment horizontal="justify" vertical="center" wrapText="1"/>
    </xf>
    <xf numFmtId="0" fontId="17" fillId="3" borderId="1" xfId="0" applyNumberFormat="1" applyFont="1" applyFill="1" applyBorder="1" applyAlignment="1">
      <alignment horizontal="center" vertical="center"/>
    </xf>
    <xf numFmtId="4" fontId="17" fillId="3" borderId="16" xfId="0" applyNumberFormat="1" applyFont="1" applyFill="1" applyBorder="1" applyAlignment="1">
      <alignment vertical="center"/>
    </xf>
    <xf numFmtId="4" fontId="20" fillId="3" borderId="10" xfId="0" applyNumberFormat="1" applyFont="1" applyFill="1" applyBorder="1" applyAlignment="1">
      <alignment vertical="center"/>
    </xf>
    <xf numFmtId="0" fontId="20" fillId="3" borderId="1" xfId="0" applyFont="1" applyFill="1" applyBorder="1" applyAlignment="1">
      <alignment horizontal="justify" vertical="center" wrapText="1"/>
    </xf>
    <xf numFmtId="4" fontId="17" fillId="3" borderId="1" xfId="0" applyNumberFormat="1" applyFont="1" applyFill="1" applyBorder="1"/>
    <xf numFmtId="4" fontId="20" fillId="3" borderId="1" xfId="0" applyNumberFormat="1" applyFont="1" applyFill="1" applyBorder="1" applyAlignment="1">
      <alignment horizontal="center"/>
    </xf>
    <xf numFmtId="4" fontId="20" fillId="3" borderId="1" xfId="0" applyNumberFormat="1" applyFont="1" applyFill="1" applyBorder="1" applyAlignment="1">
      <alignment horizontal="justify" vertical="center"/>
    </xf>
    <xf numFmtId="171" fontId="17" fillId="3" borderId="0" xfId="376" applyNumberFormat="1" applyFont="1" applyFill="1"/>
    <xf numFmtId="0" fontId="16" fillId="3" borderId="0" xfId="0" applyFont="1" applyFill="1"/>
    <xf numFmtId="0" fontId="25" fillId="3" borderId="1" xfId="0" applyFont="1" applyFill="1" applyBorder="1" applyAlignment="1">
      <alignment horizontal="left" vertical="center" wrapText="1"/>
    </xf>
    <xf numFmtId="166" fontId="17" fillId="3" borderId="3" xfId="380" applyNumberFormat="1" applyFont="1" applyFill="1" applyBorder="1" applyAlignment="1">
      <alignment horizontal="center" vertical="center" wrapText="1"/>
    </xf>
    <xf numFmtId="166" fontId="17" fillId="3" borderId="3" xfId="380" applyNumberFormat="1" applyFont="1" applyFill="1" applyBorder="1" applyAlignment="1">
      <alignment horizontal="right" vertical="center" wrapText="1"/>
    </xf>
    <xf numFmtId="166" fontId="17" fillId="3" borderId="1" xfId="380" applyNumberFormat="1" applyFont="1" applyFill="1" applyBorder="1" applyAlignment="1">
      <alignment horizontal="center" vertical="center" wrapText="1"/>
    </xf>
    <xf numFmtId="166" fontId="17" fillId="3" borderId="1" xfId="380" applyNumberFormat="1" applyFont="1" applyFill="1" applyBorder="1" applyAlignment="1">
      <alignment horizontal="right" vertical="center" wrapText="1"/>
    </xf>
    <xf numFmtId="166" fontId="17" fillId="3" borderId="20" xfId="380" applyNumberFormat="1" applyFont="1" applyFill="1" applyBorder="1" applyAlignment="1">
      <alignment vertical="center"/>
    </xf>
    <xf numFmtId="166" fontId="17" fillId="3" borderId="1" xfId="380" applyNumberFormat="1" applyFont="1" applyFill="1" applyBorder="1"/>
    <xf numFmtId="166" fontId="17" fillId="3" borderId="21" xfId="380" applyNumberFormat="1" applyFont="1" applyFill="1" applyBorder="1"/>
    <xf numFmtId="166" fontId="17" fillId="3" borderId="10" xfId="380" applyNumberFormat="1" applyFont="1" applyFill="1" applyBorder="1"/>
    <xf numFmtId="164" fontId="17" fillId="3" borderId="20" xfId="380" applyNumberFormat="1" applyFont="1" applyFill="1" applyBorder="1"/>
    <xf numFmtId="4" fontId="17" fillId="3" borderId="21" xfId="0" applyNumberFormat="1" applyFont="1" applyFill="1" applyBorder="1"/>
    <xf numFmtId="4" fontId="17" fillId="3" borderId="4" xfId="0" applyNumberFormat="1" applyFont="1" applyFill="1" applyBorder="1"/>
    <xf numFmtId="171" fontId="30" fillId="3" borderId="0" xfId="376" applyNumberFormat="1" applyFont="1" applyFill="1"/>
    <xf numFmtId="166" fontId="17" fillId="3" borderId="4" xfId="380" applyNumberFormat="1" applyFont="1" applyFill="1" applyBorder="1" applyAlignment="1">
      <alignment horizontal="center" vertical="center" wrapText="1"/>
    </xf>
    <xf numFmtId="166" fontId="17" fillId="3" borderId="2" xfId="380" applyNumberFormat="1" applyFont="1" applyFill="1" applyBorder="1" applyAlignment="1">
      <alignment horizontal="center" vertical="center" wrapText="1"/>
    </xf>
    <xf numFmtId="166" fontId="17" fillId="3" borderId="5" xfId="380" applyNumberFormat="1" applyFont="1" applyFill="1" applyBorder="1" applyAlignment="1">
      <alignment vertical="center"/>
    </xf>
    <xf numFmtId="166" fontId="17" fillId="3" borderId="4" xfId="380" applyNumberFormat="1" applyFont="1" applyFill="1" applyBorder="1" applyAlignment="1">
      <alignment vertical="center"/>
    </xf>
    <xf numFmtId="166" fontId="17" fillId="3" borderId="7" xfId="380" applyNumberFormat="1" applyFont="1" applyFill="1" applyBorder="1" applyAlignment="1">
      <alignment horizontal="center" vertical="center" wrapText="1"/>
    </xf>
    <xf numFmtId="166" fontId="17" fillId="3" borderId="7" xfId="380" applyNumberFormat="1" applyFont="1" applyFill="1" applyBorder="1" applyAlignment="1">
      <alignment vertical="center"/>
    </xf>
    <xf numFmtId="166" fontId="17" fillId="3" borderId="22" xfId="380" applyNumberFormat="1" applyFont="1" applyFill="1" applyBorder="1" applyAlignment="1">
      <alignment vertical="center"/>
    </xf>
    <xf numFmtId="164" fontId="17" fillId="3" borderId="7" xfId="380" applyNumberFormat="1" applyFont="1" applyFill="1" applyBorder="1" applyAlignment="1">
      <alignment horizontal="right" vertical="center" wrapText="1"/>
    </xf>
    <xf numFmtId="4" fontId="17" fillId="3" borderId="22" xfId="0" applyNumberFormat="1" applyFont="1" applyFill="1" applyBorder="1" applyAlignment="1">
      <alignment vertical="center"/>
    </xf>
    <xf numFmtId="4" fontId="17" fillId="3" borderId="0" xfId="0" applyNumberFormat="1" applyFont="1" applyFill="1" applyBorder="1" applyAlignment="1">
      <alignment vertical="center"/>
    </xf>
    <xf numFmtId="171" fontId="18" fillId="3" borderId="0" xfId="0" applyNumberFormat="1" applyFont="1" applyFill="1"/>
    <xf numFmtId="4" fontId="20" fillId="3" borderId="23" xfId="0" applyNumberFormat="1" applyFont="1" applyFill="1" applyBorder="1" applyAlignment="1">
      <alignment horizontal="left" vertical="center" wrapText="1"/>
    </xf>
    <xf numFmtId="164" fontId="20" fillId="3" borderId="29" xfId="380" applyNumberFormat="1" applyFont="1" applyFill="1" applyBorder="1" applyAlignment="1">
      <alignment vertical="center"/>
    </xf>
    <xf numFmtId="43" fontId="20" fillId="3" borderId="29" xfId="380" applyNumberFormat="1" applyFont="1" applyFill="1" applyBorder="1" applyAlignment="1">
      <alignment vertical="center"/>
    </xf>
    <xf numFmtId="4" fontId="20" fillId="3" borderId="24" xfId="0" applyNumberFormat="1" applyFont="1" applyFill="1" applyBorder="1" applyAlignment="1">
      <alignment horizontal="left" vertical="center" wrapText="1"/>
    </xf>
    <xf numFmtId="166" fontId="20" fillId="3" borderId="24" xfId="380" applyNumberFormat="1" applyFont="1" applyFill="1" applyBorder="1" applyAlignment="1">
      <alignment vertical="center"/>
    </xf>
    <xf numFmtId="43" fontId="17" fillId="3" borderId="1" xfId="380" applyNumberFormat="1" applyFont="1" applyFill="1" applyBorder="1" applyAlignment="1">
      <alignment horizontal="center" vertical="center" wrapText="1"/>
    </xf>
    <xf numFmtId="166" fontId="17" fillId="3" borderId="1" xfId="380" applyNumberFormat="1" applyFont="1" applyFill="1" applyBorder="1" applyAlignment="1">
      <alignment horizontal="justify" vertical="center" wrapText="1"/>
    </xf>
    <xf numFmtId="166" fontId="17" fillId="3" borderId="3" xfId="380" applyNumberFormat="1" applyFont="1" applyFill="1" applyBorder="1" applyAlignment="1">
      <alignment horizontal="justify" vertical="center" wrapText="1"/>
    </xf>
    <xf numFmtId="4" fontId="20" fillId="3" borderId="25" xfId="0" applyNumberFormat="1" applyFont="1" applyFill="1" applyBorder="1" applyAlignment="1">
      <alignment horizontal="left" vertical="center" wrapText="1"/>
    </xf>
    <xf numFmtId="166" fontId="20" fillId="3" borderId="25" xfId="380" applyNumberFormat="1" applyFont="1" applyFill="1" applyBorder="1" applyAlignment="1">
      <alignment vertical="center"/>
    </xf>
    <xf numFmtId="166" fontId="20" fillId="3" borderId="5" xfId="380" applyNumberFormat="1" applyFont="1" applyFill="1" applyBorder="1" applyAlignment="1">
      <alignment horizontal="center" vertical="center" wrapText="1"/>
    </xf>
    <xf numFmtId="166" fontId="20" fillId="3" borderId="1" xfId="380" applyNumberFormat="1" applyFont="1" applyFill="1" applyBorder="1" applyAlignment="1">
      <alignment horizontal="center" vertical="center" wrapText="1"/>
    </xf>
    <xf numFmtId="43" fontId="20" fillId="3" borderId="23" xfId="380" applyNumberFormat="1" applyFont="1" applyFill="1" applyBorder="1" applyAlignment="1">
      <alignment horizontal="center"/>
    </xf>
    <xf numFmtId="43" fontId="20" fillId="3" borderId="24" xfId="380" applyNumberFormat="1" applyFont="1" applyFill="1" applyBorder="1" applyAlignment="1">
      <alignment horizontal="center"/>
    </xf>
    <xf numFmtId="0" fontId="17" fillId="3" borderId="13" xfId="0" applyNumberFormat="1" applyFont="1" applyFill="1" applyBorder="1" applyAlignment="1">
      <alignment vertical="center"/>
    </xf>
    <xf numFmtId="166" fontId="17" fillId="3" borderId="20" xfId="0" applyNumberFormat="1" applyFont="1" applyFill="1" applyBorder="1" applyAlignment="1">
      <alignment vertical="center"/>
    </xf>
    <xf numFmtId="166" fontId="17" fillId="3" borderId="1" xfId="0" applyNumberFormat="1" applyFont="1" applyFill="1" applyBorder="1"/>
    <xf numFmtId="166" fontId="17" fillId="3" borderId="21" xfId="0" applyNumberFormat="1" applyFont="1" applyFill="1" applyBorder="1"/>
    <xf numFmtId="43" fontId="17" fillId="3" borderId="20" xfId="0" applyNumberFormat="1" applyFont="1" applyFill="1" applyBorder="1" applyAlignment="1">
      <alignment vertical="center"/>
    </xf>
    <xf numFmtId="4" fontId="30" fillId="3" borderId="4" xfId="0" applyNumberFormat="1" applyFont="1" applyFill="1" applyBorder="1" applyAlignment="1">
      <alignment vertical="center" wrapText="1"/>
    </xf>
    <xf numFmtId="4" fontId="17" fillId="3" borderId="3" xfId="0" applyNumberFormat="1" applyFont="1" applyFill="1" applyBorder="1" applyAlignment="1">
      <alignment vertical="center" wrapText="1"/>
    </xf>
    <xf numFmtId="4" fontId="17" fillId="3" borderId="26" xfId="0" applyNumberFormat="1" applyFont="1" applyFill="1" applyBorder="1" applyAlignment="1">
      <alignment vertical="center"/>
    </xf>
    <xf numFmtId="4" fontId="17" fillId="3" borderId="3" xfId="0" applyNumberFormat="1" applyFont="1" applyFill="1" applyBorder="1"/>
    <xf numFmtId="4" fontId="17" fillId="3" borderId="27" xfId="0" applyNumberFormat="1" applyFont="1" applyFill="1" applyBorder="1"/>
    <xf numFmtId="4" fontId="17" fillId="3" borderId="16" xfId="0" applyNumberFormat="1" applyFont="1" applyFill="1" applyBorder="1"/>
    <xf numFmtId="4" fontId="17" fillId="3" borderId="5" xfId="0" applyNumberFormat="1" applyFont="1" applyFill="1" applyBorder="1"/>
    <xf numFmtId="4" fontId="17" fillId="3" borderId="2" xfId="0" applyNumberFormat="1" applyFont="1" applyFill="1" applyBorder="1" applyAlignment="1">
      <alignment vertical="center" wrapText="1"/>
    </xf>
    <xf numFmtId="4" fontId="17" fillId="3" borderId="2" xfId="0" applyNumberFormat="1" applyFont="1" applyFill="1" applyBorder="1"/>
    <xf numFmtId="4" fontId="17" fillId="3" borderId="28" xfId="0" applyNumberFormat="1" applyFont="1" applyFill="1" applyBorder="1"/>
    <xf numFmtId="4" fontId="17" fillId="3" borderId="8" xfId="0" applyNumberFormat="1" applyFont="1" applyFill="1" applyBorder="1"/>
    <xf numFmtId="0" fontId="28" fillId="3" borderId="1" xfId="0" applyFont="1" applyFill="1" applyBorder="1" applyAlignment="1">
      <alignment vertical="center" wrapText="1"/>
    </xf>
    <xf numFmtId="173" fontId="20" fillId="3" borderId="29" xfId="380" applyNumberFormat="1" applyFont="1" applyFill="1" applyBorder="1"/>
    <xf numFmtId="43" fontId="20" fillId="3" borderId="29" xfId="380" applyFont="1" applyFill="1" applyBorder="1"/>
    <xf numFmtId="43" fontId="17" fillId="3" borderId="1" xfId="380" applyNumberFormat="1" applyFont="1" applyFill="1" applyBorder="1" applyAlignment="1">
      <alignment vertical="center"/>
    </xf>
    <xf numFmtId="166" fontId="17" fillId="3" borderId="3" xfId="380" applyNumberFormat="1" applyFont="1" applyFill="1" applyBorder="1" applyAlignment="1">
      <alignment vertical="center"/>
    </xf>
    <xf numFmtId="164" fontId="17" fillId="3" borderId="1" xfId="380" applyNumberFormat="1" applyFont="1" applyFill="1" applyBorder="1" applyAlignment="1">
      <alignment vertical="center"/>
    </xf>
    <xf numFmtId="166" fontId="17" fillId="3" borderId="2" xfId="380" applyNumberFormat="1" applyFont="1" applyFill="1" applyBorder="1" applyAlignment="1">
      <alignment vertical="center"/>
    </xf>
    <xf numFmtId="178" fontId="20" fillId="3" borderId="29" xfId="380" applyNumberFormat="1" applyFont="1" applyFill="1" applyBorder="1"/>
    <xf numFmtId="4" fontId="24" fillId="3" borderId="23" xfId="0" applyNumberFormat="1" applyFont="1" applyFill="1" applyBorder="1" applyAlignment="1">
      <alignment horizontal="left" vertical="center" wrapText="1"/>
    </xf>
    <xf numFmtId="164" fontId="20" fillId="3" borderId="29" xfId="380" applyNumberFormat="1" applyFont="1" applyFill="1" applyBorder="1"/>
    <xf numFmtId="175" fontId="18" fillId="3" borderId="0" xfId="0" applyNumberFormat="1" applyFont="1" applyFill="1"/>
    <xf numFmtId="166" fontId="18" fillId="3" borderId="0" xfId="0" applyNumberFormat="1" applyFont="1" applyFill="1"/>
    <xf numFmtId="168" fontId="18" fillId="3" borderId="0" xfId="0" applyNumberFormat="1" applyFont="1" applyFill="1"/>
    <xf numFmtId="0" fontId="16" fillId="3" borderId="0" xfId="0" applyFont="1" applyFill="1" applyAlignment="1">
      <alignment vertical="center"/>
    </xf>
    <xf numFmtId="171" fontId="17" fillId="3" borderId="0" xfId="0" applyNumberFormat="1" applyFont="1" applyFill="1"/>
    <xf numFmtId="176" fontId="20" fillId="3" borderId="15" xfId="0" applyNumberFormat="1" applyFont="1" applyFill="1" applyBorder="1" applyAlignment="1">
      <alignment horizontal="center" vertical="center" wrapText="1"/>
    </xf>
    <xf numFmtId="0" fontId="20" fillId="3" borderId="30" xfId="0" applyFont="1" applyFill="1" applyBorder="1" applyAlignment="1">
      <alignment horizontal="center" vertical="center" wrapText="1"/>
    </xf>
    <xf numFmtId="168" fontId="20" fillId="3" borderId="15" xfId="0" applyNumberFormat="1" applyFont="1" applyFill="1" applyBorder="1" applyAlignment="1">
      <alignment horizontal="center" vertical="center" wrapText="1"/>
    </xf>
    <xf numFmtId="166" fontId="17" fillId="3" borderId="26" xfId="380" applyNumberFormat="1" applyFont="1" applyFill="1" applyBorder="1" applyAlignment="1">
      <alignment vertical="center" wrapText="1"/>
    </xf>
    <xf numFmtId="166" fontId="17" fillId="3" borderId="3" xfId="380" applyNumberFormat="1" applyFont="1" applyFill="1" applyBorder="1" applyAlignment="1">
      <alignment vertical="center" wrapText="1"/>
    </xf>
    <xf numFmtId="166" fontId="17" fillId="3" borderId="27" xfId="380" applyNumberFormat="1" applyFont="1" applyFill="1" applyBorder="1" applyAlignment="1">
      <alignment vertical="center" wrapText="1"/>
    </xf>
    <xf numFmtId="166" fontId="17" fillId="3" borderId="16" xfId="380" applyNumberFormat="1" applyFont="1" applyFill="1" applyBorder="1" applyAlignment="1">
      <alignment vertical="center" wrapText="1"/>
    </xf>
    <xf numFmtId="4" fontId="17" fillId="3" borderId="27" xfId="0" applyNumberFormat="1" applyFont="1" applyFill="1" applyBorder="1" applyAlignment="1">
      <alignment vertical="center" wrapText="1"/>
    </xf>
    <xf numFmtId="4" fontId="17" fillId="3" borderId="5" xfId="0" applyNumberFormat="1" applyFont="1" applyFill="1" applyBorder="1" applyAlignment="1">
      <alignment vertical="center" wrapText="1"/>
    </xf>
    <xf numFmtId="171" fontId="30" fillId="3" borderId="0" xfId="0" applyNumberFormat="1" applyFont="1" applyFill="1"/>
    <xf numFmtId="0" fontId="30" fillId="3" borderId="0" xfId="0" applyFont="1" applyFill="1"/>
    <xf numFmtId="166" fontId="17" fillId="3" borderId="20" xfId="380" applyNumberFormat="1" applyFont="1" applyFill="1" applyBorder="1" applyAlignment="1">
      <alignment vertical="center" wrapText="1"/>
    </xf>
    <xf numFmtId="166" fontId="17" fillId="3" borderId="1" xfId="380" applyNumberFormat="1" applyFont="1" applyFill="1" applyBorder="1" applyAlignment="1">
      <alignment vertical="center" wrapText="1"/>
    </xf>
    <xf numFmtId="166" fontId="17" fillId="3" borderId="21" xfId="380" applyNumberFormat="1" applyFont="1" applyFill="1" applyBorder="1" applyAlignment="1">
      <alignment vertical="center" wrapText="1"/>
    </xf>
    <xf numFmtId="166" fontId="17" fillId="3" borderId="10" xfId="380" applyNumberFormat="1" applyFont="1" applyFill="1" applyBorder="1" applyAlignment="1">
      <alignment vertical="center" wrapText="1"/>
    </xf>
    <xf numFmtId="4" fontId="17" fillId="3" borderId="21" xfId="0" applyNumberFormat="1" applyFont="1" applyFill="1" applyBorder="1" applyAlignment="1">
      <alignment vertical="center" wrapText="1"/>
    </xf>
    <xf numFmtId="4" fontId="17" fillId="3" borderId="4" xfId="0" applyNumberFormat="1" applyFont="1" applyFill="1" applyBorder="1" applyAlignment="1">
      <alignment vertical="center" wrapText="1"/>
    </xf>
    <xf numFmtId="166" fontId="17" fillId="3" borderId="21" xfId="380" applyNumberFormat="1" applyFont="1" applyFill="1" applyBorder="1" applyAlignment="1">
      <alignment vertical="center"/>
    </xf>
    <xf numFmtId="166" fontId="17" fillId="3" borderId="10" xfId="380" applyNumberFormat="1" applyFont="1" applyFill="1" applyBorder="1" applyAlignment="1">
      <alignment vertical="center"/>
    </xf>
    <xf numFmtId="4" fontId="17" fillId="3" borderId="21" xfId="0" applyNumberFormat="1" applyFont="1" applyFill="1" applyBorder="1" applyAlignment="1">
      <alignment vertical="center"/>
    </xf>
    <xf numFmtId="4" fontId="17" fillId="3" borderId="4" xfId="0" applyNumberFormat="1" applyFont="1" applyFill="1" applyBorder="1" applyAlignment="1">
      <alignment vertical="center"/>
    </xf>
    <xf numFmtId="166" fontId="17" fillId="3" borderId="31" xfId="380" applyNumberFormat="1" applyFont="1" applyFill="1" applyBorder="1" applyAlignment="1">
      <alignment vertical="center"/>
    </xf>
    <xf numFmtId="166" fontId="17" fillId="3" borderId="28" xfId="380" applyNumberFormat="1" applyFont="1" applyFill="1" applyBorder="1" applyAlignment="1">
      <alignment vertical="center"/>
    </xf>
    <xf numFmtId="166" fontId="17" fillId="3" borderId="13" xfId="380" applyNumberFormat="1" applyFont="1" applyFill="1" applyBorder="1" applyAlignment="1">
      <alignment vertical="center"/>
    </xf>
    <xf numFmtId="4" fontId="17" fillId="3" borderId="28" xfId="0" applyNumberFormat="1" applyFont="1" applyFill="1" applyBorder="1" applyAlignment="1">
      <alignment vertical="center"/>
    </xf>
    <xf numFmtId="4" fontId="17" fillId="3" borderId="8" xfId="0" applyNumberFormat="1" applyFont="1" applyFill="1" applyBorder="1" applyAlignment="1">
      <alignment vertical="center"/>
    </xf>
    <xf numFmtId="43" fontId="17" fillId="3" borderId="4" xfId="380" applyNumberFormat="1" applyFont="1" applyFill="1" applyBorder="1" applyAlignment="1">
      <alignment vertical="center"/>
    </xf>
    <xf numFmtId="166" fontId="17" fillId="3" borderId="27" xfId="380" applyNumberFormat="1" applyFont="1" applyFill="1" applyBorder="1" applyAlignment="1">
      <alignment vertical="center"/>
    </xf>
    <xf numFmtId="4" fontId="17" fillId="3" borderId="27" xfId="0" applyNumberFormat="1" applyFont="1" applyFill="1" applyBorder="1" applyAlignment="1">
      <alignment vertical="center"/>
    </xf>
    <xf numFmtId="4" fontId="17" fillId="3" borderId="5" xfId="0" applyNumberFormat="1" applyFont="1" applyFill="1" applyBorder="1" applyAlignment="1">
      <alignment vertical="center"/>
    </xf>
    <xf numFmtId="4" fontId="17" fillId="3" borderId="17" xfId="0" applyNumberFormat="1" applyFont="1" applyFill="1" applyBorder="1" applyAlignment="1">
      <alignment vertical="center"/>
    </xf>
    <xf numFmtId="4" fontId="20" fillId="3" borderId="29" xfId="0" applyNumberFormat="1" applyFont="1" applyFill="1" applyBorder="1"/>
    <xf numFmtId="166" fontId="20" fillId="3" borderId="23" xfId="380" applyNumberFormat="1" applyFont="1" applyFill="1" applyBorder="1"/>
    <xf numFmtId="166" fontId="20" fillId="3" borderId="32" xfId="380" applyNumberFormat="1" applyFont="1" applyFill="1" applyBorder="1"/>
    <xf numFmtId="4" fontId="20" fillId="3" borderId="32" xfId="0" applyNumberFormat="1" applyFont="1" applyFill="1" applyBorder="1"/>
    <xf numFmtId="4" fontId="20" fillId="3" borderId="11" xfId="0" applyNumberFormat="1" applyFont="1" applyFill="1" applyBorder="1"/>
    <xf numFmtId="171" fontId="33" fillId="3" borderId="0" xfId="376" applyNumberFormat="1" applyFont="1" applyFill="1"/>
    <xf numFmtId="171" fontId="33" fillId="3" borderId="0" xfId="376" applyNumberFormat="1" applyFont="1" applyFill="1" applyAlignment="1">
      <alignment vertical="center"/>
    </xf>
    <xf numFmtId="171" fontId="41" fillId="3" borderId="0" xfId="0" applyNumberFormat="1" applyFont="1" applyFill="1"/>
    <xf numFmtId="166" fontId="41" fillId="3" borderId="0" xfId="0" applyNumberFormat="1" applyFont="1" applyFill="1"/>
    <xf numFmtId="168" fontId="41" fillId="3" borderId="0" xfId="0" applyNumberFormat="1" applyFont="1" applyFill="1"/>
    <xf numFmtId="0" fontId="41" fillId="3" borderId="0" xfId="0" applyFont="1" applyFill="1"/>
    <xf numFmtId="4" fontId="20" fillId="3" borderId="33" xfId="0" applyNumberFormat="1" applyFont="1" applyFill="1" applyBorder="1"/>
    <xf numFmtId="166" fontId="20" fillId="3" borderId="24" xfId="380" applyNumberFormat="1" applyFont="1" applyFill="1" applyBorder="1"/>
    <xf numFmtId="4" fontId="38" fillId="3" borderId="30" xfId="0" applyNumberFormat="1" applyFont="1" applyFill="1" applyBorder="1" applyAlignment="1">
      <alignment horizontal="center"/>
    </xf>
    <xf numFmtId="4" fontId="38" fillId="3" borderId="19" xfId="0" applyNumberFormat="1" applyFont="1" applyFill="1" applyBorder="1" applyAlignment="1">
      <alignment horizontal="center"/>
    </xf>
    <xf numFmtId="166" fontId="17" fillId="3" borderId="26" xfId="380" applyNumberFormat="1" applyFont="1" applyFill="1" applyBorder="1" applyAlignment="1">
      <alignment vertical="center"/>
    </xf>
    <xf numFmtId="166" fontId="17" fillId="3" borderId="3" xfId="380" applyNumberFormat="1" applyFont="1" applyFill="1" applyBorder="1"/>
    <xf numFmtId="166" fontId="17" fillId="3" borderId="27" xfId="380" applyNumberFormat="1" applyFont="1" applyFill="1" applyBorder="1"/>
    <xf numFmtId="166" fontId="17" fillId="3" borderId="16" xfId="380" applyNumberFormat="1" applyFont="1" applyFill="1" applyBorder="1"/>
    <xf numFmtId="166" fontId="17" fillId="3" borderId="26" xfId="380" applyNumberFormat="1" applyFont="1" applyFill="1" applyBorder="1"/>
    <xf numFmtId="166" fontId="17" fillId="3" borderId="20" xfId="380" applyNumberFormat="1" applyFont="1" applyFill="1" applyBorder="1"/>
    <xf numFmtId="43" fontId="17" fillId="3" borderId="1" xfId="380" applyNumberFormat="1" applyFont="1" applyFill="1" applyBorder="1"/>
    <xf numFmtId="43" fontId="17" fillId="3" borderId="21" xfId="380" applyNumberFormat="1" applyFont="1" applyFill="1" applyBorder="1"/>
    <xf numFmtId="43" fontId="17" fillId="3" borderId="20" xfId="380" applyNumberFormat="1" applyFont="1" applyFill="1" applyBorder="1" applyAlignment="1">
      <alignment vertical="center"/>
    </xf>
    <xf numFmtId="43" fontId="17" fillId="3" borderId="10" xfId="380" applyNumberFormat="1" applyFont="1" applyFill="1" applyBorder="1"/>
    <xf numFmtId="166" fontId="20" fillId="3" borderId="20" xfId="380" applyNumberFormat="1" applyFont="1" applyFill="1" applyBorder="1" applyAlignment="1">
      <alignment vertical="center"/>
    </xf>
    <xf numFmtId="166" fontId="20" fillId="3" borderId="1" xfId="380" applyNumberFormat="1" applyFont="1" applyFill="1" applyBorder="1"/>
    <xf numFmtId="166" fontId="20" fillId="3" borderId="21" xfId="380" applyNumberFormat="1" applyFont="1" applyFill="1" applyBorder="1"/>
    <xf numFmtId="166" fontId="20" fillId="3" borderId="10" xfId="380" applyNumberFormat="1" applyFont="1" applyFill="1" applyBorder="1"/>
    <xf numFmtId="4" fontId="20" fillId="3" borderId="1" xfId="0" applyNumberFormat="1" applyFont="1" applyFill="1" applyBorder="1"/>
    <xf numFmtId="4" fontId="20" fillId="3" borderId="21" xfId="0" applyNumberFormat="1" applyFont="1" applyFill="1" applyBorder="1"/>
    <xf numFmtId="4" fontId="20" fillId="3" borderId="4" xfId="0" applyNumberFormat="1" applyFont="1" applyFill="1" applyBorder="1"/>
    <xf numFmtId="4" fontId="17" fillId="3" borderId="1" xfId="0" applyNumberFormat="1" applyFont="1" applyFill="1" applyBorder="1" applyAlignment="1">
      <alignment vertical="center"/>
    </xf>
    <xf numFmtId="164" fontId="17" fillId="3" borderId="10" xfId="380" applyNumberFormat="1" applyFont="1" applyFill="1" applyBorder="1" applyAlignment="1">
      <alignment vertical="center"/>
    </xf>
    <xf numFmtId="4" fontId="30" fillId="3" borderId="4" xfId="0" applyNumberFormat="1" applyFont="1" applyFill="1" applyBorder="1" applyAlignment="1">
      <alignment vertical="center"/>
    </xf>
    <xf numFmtId="166" fontId="17" fillId="3" borderId="20" xfId="380" applyNumberFormat="1" applyFont="1" applyFill="1" applyBorder="1" applyAlignment="1">
      <alignment horizontal="justify" vertical="center" wrapText="1"/>
    </xf>
    <xf numFmtId="166" fontId="17" fillId="3" borderId="21" xfId="380" applyNumberFormat="1" applyFont="1" applyFill="1" applyBorder="1" applyAlignment="1">
      <alignment horizontal="justify" vertical="center" wrapText="1"/>
    </xf>
    <xf numFmtId="166" fontId="17" fillId="3" borderId="10" xfId="380" applyNumberFormat="1" applyFont="1" applyFill="1" applyBorder="1" applyAlignment="1">
      <alignment horizontal="justify" vertical="center" wrapText="1"/>
    </xf>
    <xf numFmtId="4" fontId="17" fillId="3" borderId="21" xfId="0" applyNumberFormat="1" applyFont="1" applyFill="1" applyBorder="1" applyAlignment="1">
      <alignment horizontal="justify" vertical="center" wrapText="1"/>
    </xf>
    <xf numFmtId="4" fontId="30" fillId="3" borderId="4" xfId="0" applyNumberFormat="1" applyFont="1" applyFill="1" applyBorder="1" applyAlignment="1">
      <alignment horizontal="justify" vertical="center" wrapText="1"/>
    </xf>
    <xf numFmtId="4" fontId="20" fillId="3" borderId="13" xfId="0" applyNumberFormat="1" applyFont="1" applyFill="1" applyBorder="1" applyAlignment="1">
      <alignment vertical="center"/>
    </xf>
    <xf numFmtId="166" fontId="20" fillId="3" borderId="34" xfId="380" applyNumberFormat="1" applyFont="1" applyFill="1" applyBorder="1" applyAlignment="1">
      <alignment vertical="center"/>
    </xf>
    <xf numFmtId="166" fontId="20" fillId="3" borderId="35" xfId="380" applyNumberFormat="1" applyFont="1" applyFill="1" applyBorder="1" applyAlignment="1">
      <alignment vertical="center"/>
    </xf>
    <xf numFmtId="166" fontId="20" fillId="3" borderId="36" xfId="380" applyNumberFormat="1" applyFont="1" applyFill="1" applyBorder="1" applyAlignment="1">
      <alignment vertical="center"/>
    </xf>
    <xf numFmtId="4" fontId="20" fillId="3" borderId="34" xfId="0" applyNumberFormat="1" applyFont="1" applyFill="1" applyBorder="1" applyAlignment="1">
      <alignment vertical="center"/>
    </xf>
    <xf numFmtId="4" fontId="20" fillId="3" borderId="35" xfId="0" applyNumberFormat="1" applyFont="1" applyFill="1" applyBorder="1" applyAlignment="1">
      <alignment vertical="center"/>
    </xf>
    <xf numFmtId="4" fontId="20" fillId="3" borderId="37" xfId="0" applyNumberFormat="1" applyFont="1" applyFill="1" applyBorder="1" applyAlignment="1">
      <alignment vertical="center"/>
    </xf>
    <xf numFmtId="177" fontId="30" fillId="3" borderId="0" xfId="376" applyNumberFormat="1" applyFont="1" applyFill="1"/>
    <xf numFmtId="4" fontId="38" fillId="3" borderId="19" xfId="0" applyNumberFormat="1" applyFont="1" applyFill="1" applyBorder="1" applyAlignment="1">
      <alignment horizontal="center" vertical="center"/>
    </xf>
    <xf numFmtId="4" fontId="38" fillId="3" borderId="14" xfId="0" applyNumberFormat="1" applyFont="1" applyFill="1" applyBorder="1" applyAlignment="1">
      <alignment horizontal="center" vertical="center"/>
    </xf>
    <xf numFmtId="166" fontId="20" fillId="3" borderId="3" xfId="380" applyNumberFormat="1" applyFont="1" applyFill="1" applyBorder="1" applyAlignment="1">
      <alignment vertical="center"/>
    </xf>
    <xf numFmtId="166" fontId="20" fillId="3" borderId="27" xfId="380" applyNumberFormat="1" applyFont="1" applyFill="1" applyBorder="1" applyAlignment="1">
      <alignment vertical="center"/>
    </xf>
    <xf numFmtId="43" fontId="20" fillId="3" borderId="3" xfId="380" applyFont="1" applyFill="1" applyBorder="1" applyAlignment="1">
      <alignment vertical="center"/>
    </xf>
    <xf numFmtId="4" fontId="20" fillId="3" borderId="5" xfId="0" applyNumberFormat="1" applyFont="1" applyFill="1" applyBorder="1" applyAlignment="1">
      <alignment vertical="center"/>
    </xf>
    <xf numFmtId="4" fontId="17" fillId="3" borderId="10" xfId="0" applyNumberFormat="1" applyFont="1" applyFill="1" applyBorder="1" applyAlignment="1">
      <alignment vertical="center"/>
    </xf>
    <xf numFmtId="4" fontId="17" fillId="3" borderId="10" xfId="0" applyNumberFormat="1" applyFont="1" applyFill="1" applyBorder="1"/>
    <xf numFmtId="0" fontId="17" fillId="3" borderId="3" xfId="0" applyNumberFormat="1" applyFont="1" applyFill="1" applyBorder="1"/>
    <xf numFmtId="0" fontId="20" fillId="3" borderId="1" xfId="0" applyNumberFormat="1" applyFont="1" applyFill="1" applyBorder="1"/>
    <xf numFmtId="4" fontId="20" fillId="3" borderId="10" xfId="0" applyNumberFormat="1" applyFont="1" applyFill="1" applyBorder="1"/>
    <xf numFmtId="166" fontId="20" fillId="3" borderId="20" xfId="380" applyNumberFormat="1" applyFont="1" applyFill="1" applyBorder="1"/>
    <xf numFmtId="0" fontId="20" fillId="3" borderId="1" xfId="0" applyNumberFormat="1" applyFont="1" applyFill="1" applyBorder="1" applyAlignment="1">
      <alignment vertical="center"/>
    </xf>
    <xf numFmtId="0" fontId="20" fillId="3" borderId="1" xfId="0" applyNumberFormat="1" applyFont="1" applyFill="1" applyBorder="1" applyAlignment="1">
      <alignment horizontal="left" vertical="center"/>
    </xf>
    <xf numFmtId="43" fontId="20" fillId="3" borderId="1" xfId="380" applyFont="1" applyFill="1" applyBorder="1"/>
    <xf numFmtId="43" fontId="20" fillId="3" borderId="10" xfId="380" applyFont="1" applyFill="1" applyBorder="1"/>
    <xf numFmtId="43" fontId="17" fillId="3" borderId="1" xfId="380" applyFont="1" applyFill="1" applyBorder="1"/>
    <xf numFmtId="43" fontId="17" fillId="3" borderId="10" xfId="380" applyFont="1" applyFill="1" applyBorder="1"/>
    <xf numFmtId="0" fontId="17" fillId="3" borderId="1" xfId="0" applyNumberFormat="1" applyFont="1" applyFill="1" applyBorder="1" applyAlignment="1">
      <alignment horizontal="left" vertical="center"/>
    </xf>
    <xf numFmtId="43" fontId="17" fillId="3" borderId="1" xfId="380" applyFont="1" applyFill="1" applyBorder="1" applyAlignment="1">
      <alignment horizontal="center"/>
    </xf>
    <xf numFmtId="43" fontId="17" fillId="3" borderId="10" xfId="380" applyFont="1" applyFill="1" applyBorder="1" applyAlignment="1">
      <alignment horizontal="center"/>
    </xf>
    <xf numFmtId="166" fontId="17" fillId="3" borderId="20" xfId="380" applyNumberFormat="1" applyFont="1" applyFill="1" applyBorder="1" applyAlignment="1">
      <alignment horizontal="center"/>
    </xf>
    <xf numFmtId="172" fontId="33" fillId="3" borderId="0" xfId="376" applyNumberFormat="1" applyFont="1" applyFill="1"/>
    <xf numFmtId="0" fontId="17" fillId="3" borderId="6" xfId="0" applyNumberFormat="1" applyFont="1" applyFill="1" applyBorder="1" applyAlignment="1">
      <alignment horizontal="center" vertical="center"/>
    </xf>
    <xf numFmtId="4" fontId="17" fillId="3" borderId="7" xfId="0" applyNumberFormat="1" applyFont="1" applyFill="1" applyBorder="1" applyAlignment="1">
      <alignment horizontal="justify" vertical="center" wrapText="1"/>
    </xf>
    <xf numFmtId="166" fontId="17" fillId="3" borderId="7" xfId="380" applyNumberFormat="1" applyFont="1" applyFill="1" applyBorder="1"/>
    <xf numFmtId="166" fontId="17" fillId="3" borderId="22" xfId="380" applyNumberFormat="1" applyFont="1" applyFill="1" applyBorder="1"/>
    <xf numFmtId="43" fontId="17" fillId="3" borderId="7" xfId="380" applyFont="1" applyFill="1" applyBorder="1"/>
    <xf numFmtId="43" fontId="17" fillId="3" borderId="38" xfId="380" applyFont="1" applyFill="1" applyBorder="1"/>
    <xf numFmtId="4" fontId="17" fillId="3" borderId="0" xfId="0" applyNumberFormat="1" applyFont="1" applyFill="1" applyBorder="1"/>
    <xf numFmtId="0" fontId="20" fillId="3" borderId="29" xfId="0" applyNumberFormat="1" applyFont="1" applyFill="1" applyBorder="1"/>
    <xf numFmtId="166" fontId="20" fillId="3" borderId="23" xfId="380" applyNumberFormat="1" applyFont="1" applyFill="1" applyBorder="1" applyAlignment="1">
      <alignment horizontal="center"/>
    </xf>
    <xf numFmtId="166" fontId="20" fillId="3" borderId="32" xfId="380" applyNumberFormat="1" applyFont="1" applyFill="1" applyBorder="1" applyAlignment="1">
      <alignment horizontal="center"/>
    </xf>
    <xf numFmtId="43" fontId="20" fillId="3" borderId="23" xfId="380" applyFont="1" applyFill="1" applyBorder="1" applyAlignment="1">
      <alignment horizontal="center"/>
    </xf>
    <xf numFmtId="43" fontId="20" fillId="3" borderId="39" xfId="380" applyFont="1" applyFill="1" applyBorder="1" applyAlignment="1">
      <alignment horizontal="center"/>
    </xf>
    <xf numFmtId="0" fontId="20" fillId="3" borderId="33" xfId="0" applyNumberFormat="1" applyFont="1" applyFill="1" applyBorder="1"/>
    <xf numFmtId="166" fontId="20" fillId="3" borderId="24" xfId="380" applyNumberFormat="1" applyFont="1" applyFill="1" applyBorder="1" applyAlignment="1">
      <alignment horizontal="center"/>
    </xf>
    <xf numFmtId="43" fontId="20" fillId="3" borderId="24" xfId="380" applyFont="1" applyFill="1" applyBorder="1" applyAlignment="1">
      <alignment horizontal="center"/>
    </xf>
    <xf numFmtId="172" fontId="30" fillId="3" borderId="0" xfId="376" applyNumberFormat="1" applyFont="1" applyFill="1"/>
    <xf numFmtId="4" fontId="20" fillId="3" borderId="40" xfId="0" applyNumberFormat="1" applyFont="1" applyFill="1" applyBorder="1" applyAlignment="1">
      <alignment horizontal="center"/>
    </xf>
    <xf numFmtId="4" fontId="20" fillId="3" borderId="14" xfId="0" applyNumberFormat="1" applyFont="1" applyFill="1" applyBorder="1" applyAlignment="1">
      <alignment horizontal="center"/>
    </xf>
    <xf numFmtId="4" fontId="20" fillId="3" borderId="19" xfId="0" applyNumberFormat="1" applyFont="1" applyFill="1" applyBorder="1" applyAlignment="1">
      <alignment horizontal="center"/>
    </xf>
    <xf numFmtId="4" fontId="20" fillId="3" borderId="30" xfId="0" applyNumberFormat="1" applyFont="1" applyFill="1" applyBorder="1" applyAlignment="1">
      <alignment horizontal="center"/>
    </xf>
    <xf numFmtId="0" fontId="17" fillId="3" borderId="10" xfId="0" applyNumberFormat="1" applyFont="1" applyFill="1" applyBorder="1" applyAlignment="1">
      <alignment horizontal="left" vertical="center"/>
    </xf>
    <xf numFmtId="171" fontId="42" fillId="3" borderId="0" xfId="0" applyNumberFormat="1" applyFont="1" applyFill="1"/>
    <xf numFmtId="0" fontId="17" fillId="3" borderId="10" xfId="0" applyNumberFormat="1" applyFont="1" applyFill="1" applyBorder="1"/>
    <xf numFmtId="171" fontId="16" fillId="3" borderId="0" xfId="376" applyNumberFormat="1" applyFont="1" applyFill="1" applyAlignment="1">
      <alignment vertical="center"/>
    </xf>
    <xf numFmtId="166" fontId="20" fillId="3" borderId="23" xfId="0" applyNumberFormat="1" applyFont="1" applyFill="1" applyBorder="1"/>
    <xf numFmtId="166" fontId="20" fillId="3" borderId="32" xfId="0" applyNumberFormat="1" applyFont="1" applyFill="1" applyBorder="1"/>
    <xf numFmtId="166" fontId="20" fillId="3" borderId="39" xfId="380" applyNumberFormat="1" applyFont="1" applyFill="1" applyBorder="1"/>
    <xf numFmtId="4" fontId="20" fillId="3" borderId="23" xfId="0" applyNumberFormat="1" applyFont="1" applyFill="1" applyBorder="1"/>
    <xf numFmtId="171" fontId="43" fillId="3" borderId="0" xfId="0" applyNumberFormat="1" applyFont="1" applyFill="1"/>
    <xf numFmtId="0" fontId="43" fillId="3" borderId="0" xfId="0" applyFont="1" applyFill="1"/>
    <xf numFmtId="4" fontId="20" fillId="3" borderId="39" xfId="0" applyNumberFormat="1" applyFont="1" applyFill="1" applyBorder="1"/>
    <xf numFmtId="43" fontId="41" fillId="3" borderId="0" xfId="0" applyNumberFormat="1" applyFont="1" applyFill="1"/>
    <xf numFmtId="43" fontId="43" fillId="3" borderId="0" xfId="0" applyNumberFormat="1" applyFont="1" applyFill="1"/>
    <xf numFmtId="166" fontId="17" fillId="3" borderId="16" xfId="380" applyNumberFormat="1" applyFont="1" applyFill="1" applyBorder="1" applyAlignment="1">
      <alignment vertical="center"/>
    </xf>
    <xf numFmtId="4" fontId="17" fillId="3" borderId="20" xfId="0" applyNumberFormat="1" applyFont="1" applyFill="1" applyBorder="1" applyAlignment="1">
      <alignment vertical="center"/>
    </xf>
    <xf numFmtId="171" fontId="20" fillId="3" borderId="0" xfId="0" applyNumberFormat="1" applyFont="1" applyFill="1"/>
    <xf numFmtId="0" fontId="20" fillId="3" borderId="0" xfId="0" applyFont="1" applyFill="1"/>
    <xf numFmtId="166" fontId="17" fillId="3" borderId="2" xfId="380" applyNumberFormat="1" applyFont="1" applyFill="1" applyBorder="1"/>
    <xf numFmtId="166" fontId="17" fillId="3" borderId="28" xfId="380" applyNumberFormat="1" applyFont="1" applyFill="1" applyBorder="1"/>
    <xf numFmtId="166" fontId="17" fillId="3" borderId="13" xfId="380" applyNumberFormat="1" applyFont="1" applyFill="1" applyBorder="1"/>
    <xf numFmtId="166" fontId="17" fillId="3" borderId="8" xfId="380" applyNumberFormat="1" applyFont="1" applyFill="1" applyBorder="1" applyAlignment="1">
      <alignment vertical="center"/>
    </xf>
    <xf numFmtId="171" fontId="28" fillId="3" borderId="0" xfId="376" applyNumberFormat="1" applyFont="1" applyFill="1"/>
    <xf numFmtId="173" fontId="20" fillId="3" borderId="23" xfId="0" applyNumberFormat="1" applyFont="1" applyFill="1" applyBorder="1"/>
    <xf numFmtId="173" fontId="20" fillId="3" borderId="32" xfId="0" applyNumberFormat="1" applyFont="1" applyFill="1" applyBorder="1"/>
    <xf numFmtId="173" fontId="20" fillId="3" borderId="39" xfId="0" applyNumberFormat="1" applyFont="1" applyFill="1" applyBorder="1"/>
    <xf numFmtId="166" fontId="24" fillId="3" borderId="23" xfId="0" applyNumberFormat="1" applyFont="1" applyFill="1" applyBorder="1"/>
    <xf numFmtId="166" fontId="24" fillId="3" borderId="32" xfId="0" applyNumberFormat="1" applyFont="1" applyFill="1" applyBorder="1"/>
    <xf numFmtId="4" fontId="24" fillId="3" borderId="11" xfId="0" applyNumberFormat="1" applyFont="1" applyFill="1" applyBorder="1"/>
    <xf numFmtId="4" fontId="17" fillId="3" borderId="19" xfId="0" applyNumberFormat="1" applyFont="1" applyFill="1" applyBorder="1" applyAlignment="1">
      <alignment horizontal="center" vertical="top" wrapText="1"/>
    </xf>
    <xf numFmtId="0" fontId="17" fillId="3" borderId="28" xfId="0" applyFont="1" applyFill="1" applyBorder="1" applyAlignment="1">
      <alignment horizontal="center" vertical="center" wrapText="1"/>
    </xf>
    <xf numFmtId="0" fontId="16" fillId="3" borderId="0" xfId="0" applyFont="1" applyFill="1" applyAlignment="1">
      <alignment horizontal="center" vertical="top"/>
    </xf>
    <xf numFmtId="4" fontId="17" fillId="3" borderId="39" xfId="0" applyNumberFormat="1" applyFont="1" applyFill="1" applyBorder="1" applyAlignment="1">
      <alignment horizontal="center" vertical="top" wrapText="1"/>
    </xf>
    <xf numFmtId="4" fontId="17" fillId="3" borderId="24" xfId="0" applyNumberFormat="1" applyFont="1" applyFill="1" applyBorder="1" applyAlignment="1">
      <alignment horizontal="center" vertical="top" wrapText="1"/>
    </xf>
    <xf numFmtId="4" fontId="20" fillId="3" borderId="36" xfId="0" applyNumberFormat="1" applyFont="1" applyFill="1" applyBorder="1" applyAlignment="1">
      <alignment horizontal="center" vertical="top"/>
    </xf>
    <xf numFmtId="4" fontId="17" fillId="3" borderId="13" xfId="0" applyNumberFormat="1" applyFont="1" applyFill="1" applyBorder="1" applyAlignment="1">
      <alignment horizontal="center" vertical="top" wrapText="1"/>
    </xf>
    <xf numFmtId="4" fontId="20" fillId="3" borderId="39" xfId="0" applyNumberFormat="1" applyFont="1" applyFill="1" applyBorder="1" applyAlignment="1">
      <alignment horizontal="center" vertical="top"/>
    </xf>
    <xf numFmtId="4" fontId="20" fillId="3" borderId="24" xfId="0" applyNumberFormat="1" applyFont="1" applyFill="1" applyBorder="1" applyAlignment="1">
      <alignment horizontal="center" vertical="top"/>
    </xf>
    <xf numFmtId="4" fontId="17" fillId="3" borderId="41" xfId="0" applyNumberFormat="1" applyFont="1" applyFill="1" applyBorder="1" applyAlignment="1">
      <alignment horizontal="center" vertical="top" wrapText="1"/>
    </xf>
    <xf numFmtId="4" fontId="27" fillId="3" borderId="10" xfId="0" applyNumberFormat="1" applyFont="1" applyFill="1" applyBorder="1" applyAlignment="1">
      <alignment horizontal="center" vertical="top" wrapText="1"/>
    </xf>
    <xf numFmtId="4" fontId="17" fillId="3" borderId="42" xfId="0" applyNumberFormat="1" applyFont="1" applyFill="1" applyBorder="1" applyAlignment="1">
      <alignment horizontal="center" vertical="top" wrapText="1"/>
    </xf>
    <xf numFmtId="4" fontId="17" fillId="3" borderId="38" xfId="0" applyNumberFormat="1" applyFont="1" applyFill="1" applyBorder="1" applyAlignment="1">
      <alignment horizontal="center" vertical="top" wrapText="1"/>
    </xf>
    <xf numFmtId="166" fontId="17" fillId="3" borderId="5" xfId="380" applyNumberFormat="1" applyFont="1" applyFill="1" applyBorder="1" applyAlignment="1">
      <alignment vertical="center" wrapText="1"/>
    </xf>
    <xf numFmtId="166" fontId="17" fillId="3" borderId="4" xfId="380" applyNumberFormat="1" applyFont="1" applyFill="1" applyBorder="1" applyAlignment="1">
      <alignment vertical="center" wrapText="1"/>
    </xf>
    <xf numFmtId="166" fontId="20" fillId="3" borderId="43" xfId="380" applyNumberFormat="1" applyFont="1" applyFill="1" applyBorder="1" applyAlignment="1">
      <alignment vertical="center"/>
    </xf>
    <xf numFmtId="166" fontId="20" fillId="3" borderId="4" xfId="380" applyNumberFormat="1" applyFont="1" applyFill="1" applyBorder="1" applyAlignment="1">
      <alignment vertical="center"/>
    </xf>
    <xf numFmtId="164" fontId="17" fillId="3" borderId="4" xfId="380" applyNumberFormat="1" applyFont="1" applyFill="1" applyBorder="1" applyAlignment="1">
      <alignment vertical="center"/>
    </xf>
    <xf numFmtId="166" fontId="17" fillId="3" borderId="4" xfId="380" applyNumberFormat="1" applyFont="1" applyFill="1" applyBorder="1" applyAlignment="1">
      <alignment horizontal="justify" vertical="center" wrapText="1"/>
    </xf>
    <xf numFmtId="166" fontId="20" fillId="3" borderId="52" xfId="380" applyNumberFormat="1" applyFont="1" applyFill="1" applyBorder="1" applyAlignment="1">
      <alignment vertical="center"/>
    </xf>
    <xf numFmtId="166" fontId="17" fillId="3" borderId="5" xfId="380" applyNumberFormat="1" applyFont="1" applyFill="1" applyBorder="1" applyAlignment="1">
      <alignment horizontal="center" vertical="center" wrapText="1"/>
    </xf>
    <xf numFmtId="166" fontId="20" fillId="3" borderId="4" xfId="380" applyNumberFormat="1" applyFont="1" applyFill="1" applyBorder="1" applyAlignment="1">
      <alignment horizontal="center" vertical="center" wrapText="1"/>
    </xf>
    <xf numFmtId="43" fontId="20" fillId="3" borderId="43" xfId="380" applyNumberFormat="1" applyFont="1" applyFill="1" applyBorder="1" applyAlignment="1">
      <alignment horizontal="center"/>
    </xf>
    <xf numFmtId="4" fontId="20" fillId="3" borderId="15" xfId="0" applyNumberFormat="1" applyFont="1" applyFill="1" applyBorder="1" applyAlignment="1">
      <alignment horizontal="center"/>
    </xf>
    <xf numFmtId="4" fontId="20" fillId="3" borderId="4" xfId="0" applyNumberFormat="1" applyFont="1" applyFill="1" applyBorder="1" applyAlignment="1">
      <alignment horizontal="center"/>
    </xf>
    <xf numFmtId="43" fontId="20" fillId="3" borderId="43" xfId="380" applyFont="1" applyFill="1" applyBorder="1"/>
    <xf numFmtId="164" fontId="20" fillId="3" borderId="43" xfId="380" applyNumberFormat="1" applyFont="1" applyFill="1" applyBorder="1"/>
    <xf numFmtId="0" fontId="18" fillId="3" borderId="0" xfId="0" applyFont="1" applyFill="1" applyBorder="1"/>
    <xf numFmtId="0" fontId="17" fillId="3" borderId="31" xfId="0" applyFont="1" applyFill="1" applyBorder="1" applyAlignment="1">
      <alignment horizontal="center" vertical="center" wrapText="1"/>
    </xf>
    <xf numFmtId="166" fontId="17" fillId="3" borderId="46" xfId="380" applyNumberFormat="1" applyFont="1" applyFill="1" applyBorder="1" applyAlignment="1">
      <alignment vertical="center"/>
    </xf>
    <xf numFmtId="166" fontId="20" fillId="3" borderId="33" xfId="380" applyNumberFormat="1" applyFont="1" applyFill="1" applyBorder="1" applyAlignment="1">
      <alignment vertical="center"/>
    </xf>
    <xf numFmtId="166" fontId="20" fillId="3" borderId="11" xfId="380" applyNumberFormat="1" applyFont="1" applyFill="1" applyBorder="1"/>
    <xf numFmtId="4" fontId="38" fillId="3" borderId="47" xfId="0" applyNumberFormat="1" applyFont="1" applyFill="1" applyBorder="1" applyAlignment="1">
      <alignment horizontal="center" vertical="center"/>
    </xf>
    <xf numFmtId="166" fontId="20" fillId="3" borderId="20" xfId="380" applyNumberFormat="1" applyFont="1" applyFill="1" applyBorder="1" applyAlignment="1">
      <alignment horizontal="center" vertical="center" wrapText="1"/>
    </xf>
    <xf numFmtId="43" fontId="20" fillId="3" borderId="20" xfId="380" applyNumberFormat="1" applyFont="1" applyFill="1" applyBorder="1" applyAlignment="1">
      <alignment horizontal="center" vertical="center" wrapText="1"/>
    </xf>
    <xf numFmtId="43" fontId="17" fillId="3" borderId="21" xfId="380" applyNumberFormat="1" applyFont="1" applyFill="1" applyBorder="1" applyAlignment="1">
      <alignment vertical="center"/>
    </xf>
    <xf numFmtId="43" fontId="20" fillId="3" borderId="29" xfId="380" applyNumberFormat="1" applyFont="1" applyFill="1" applyBorder="1" applyAlignment="1">
      <alignment horizontal="center"/>
    </xf>
    <xf numFmtId="43" fontId="20" fillId="3" borderId="33" xfId="380" applyNumberFormat="1" applyFont="1" applyFill="1" applyBorder="1" applyAlignment="1">
      <alignment horizontal="center"/>
    </xf>
    <xf numFmtId="166" fontId="20" fillId="3" borderId="11" xfId="380" applyNumberFormat="1" applyFont="1" applyFill="1" applyBorder="1" applyAlignment="1">
      <alignment horizontal="center"/>
    </xf>
    <xf numFmtId="4" fontId="20" fillId="3" borderId="21" xfId="0" applyNumberFormat="1" applyFont="1" applyFill="1" applyBorder="1" applyAlignment="1">
      <alignment horizontal="center"/>
    </xf>
    <xf numFmtId="175" fontId="18" fillId="3" borderId="0" xfId="0" applyNumberFormat="1" applyFont="1" applyFill="1" applyBorder="1"/>
    <xf numFmtId="175" fontId="18" fillId="3" borderId="45" xfId="0" applyNumberFormat="1" applyFont="1" applyFill="1" applyBorder="1"/>
    <xf numFmtId="166" fontId="18" fillId="3" borderId="0" xfId="0" applyNumberFormat="1" applyFont="1" applyFill="1" applyBorder="1"/>
    <xf numFmtId="0" fontId="16" fillId="3" borderId="9" xfId="0" applyFont="1" applyFill="1" applyBorder="1" applyAlignment="1">
      <alignment vertical="center"/>
    </xf>
    <xf numFmtId="0" fontId="16" fillId="3" borderId="9" xfId="0" applyFont="1" applyFill="1" applyBorder="1"/>
    <xf numFmtId="0" fontId="17" fillId="3" borderId="13" xfId="0" applyFont="1" applyFill="1" applyBorder="1" applyAlignment="1">
      <alignment horizontal="center" vertical="center" wrapText="1"/>
    </xf>
    <xf numFmtId="166" fontId="17" fillId="3" borderId="38" xfId="380" applyNumberFormat="1" applyFont="1" applyFill="1" applyBorder="1" applyAlignment="1">
      <alignment vertical="center"/>
    </xf>
    <xf numFmtId="43" fontId="20" fillId="3" borderId="10" xfId="380" applyFont="1" applyFill="1" applyBorder="1" applyAlignment="1">
      <alignment vertical="center"/>
    </xf>
    <xf numFmtId="43" fontId="17" fillId="3" borderId="10" xfId="380" applyNumberFormat="1" applyFont="1" applyFill="1" applyBorder="1" applyAlignment="1">
      <alignment vertical="center"/>
    </xf>
    <xf numFmtId="0" fontId="28" fillId="3" borderId="0" xfId="0" applyFont="1" applyFill="1" applyBorder="1"/>
    <xf numFmtId="43" fontId="17" fillId="3" borderId="48" xfId="380" applyNumberFormat="1" applyFont="1" applyFill="1" applyBorder="1" applyAlignment="1">
      <alignment horizontal="right" vertical="center"/>
    </xf>
    <xf numFmtId="175" fontId="18" fillId="3" borderId="44" xfId="0" applyNumberFormat="1" applyFont="1" applyFill="1" applyBorder="1"/>
    <xf numFmtId="0" fontId="17" fillId="3" borderId="1" xfId="0" applyFont="1" applyFill="1" applyBorder="1" applyAlignment="1">
      <alignment horizontal="center" vertical="top"/>
    </xf>
    <xf numFmtId="0" fontId="17" fillId="3" borderId="2" xfId="0" applyFont="1" applyFill="1" applyBorder="1" applyAlignment="1">
      <alignment horizontal="justify" vertical="center" wrapText="1"/>
    </xf>
    <xf numFmtId="0" fontId="17" fillId="3" borderId="3" xfId="0" applyFont="1" applyFill="1" applyBorder="1" applyAlignment="1">
      <alignment horizontal="justify" vertical="center" wrapText="1"/>
    </xf>
    <xf numFmtId="0" fontId="17" fillId="3" borderId="8"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3" xfId="0" applyFont="1" applyFill="1" applyBorder="1" applyAlignment="1">
      <alignment horizontal="center" vertical="top" wrapText="1"/>
    </xf>
    <xf numFmtId="4" fontId="17" fillId="3" borderId="2" xfId="0" applyNumberFormat="1" applyFont="1" applyFill="1" applyBorder="1" applyAlignment="1">
      <alignment horizontal="justify" vertical="center" wrapText="1"/>
    </xf>
    <xf numFmtId="4" fontId="17" fillId="3" borderId="3" xfId="0" applyNumberFormat="1" applyFont="1" applyFill="1" applyBorder="1" applyAlignment="1">
      <alignment horizontal="justify" vertical="center" wrapText="1"/>
    </xf>
    <xf numFmtId="4" fontId="17" fillId="3" borderId="10" xfId="0" applyNumberFormat="1" applyFont="1" applyFill="1" applyBorder="1" applyAlignment="1">
      <alignment horizontal="center" vertical="top" wrapText="1"/>
    </xf>
    <xf numFmtId="4" fontId="27" fillId="3" borderId="30" xfId="0" applyNumberFormat="1" applyFont="1" applyFill="1" applyBorder="1" applyAlignment="1">
      <alignment horizontal="center" vertical="top" wrapText="1"/>
    </xf>
    <xf numFmtId="176" fontId="20" fillId="3" borderId="14" xfId="0" applyNumberFormat="1" applyFont="1" applyFill="1" applyBorder="1" applyAlignment="1">
      <alignment horizontal="center" vertical="center" wrapText="1"/>
    </xf>
    <xf numFmtId="176" fontId="20" fillId="3" borderId="30" xfId="0" applyNumberFormat="1" applyFont="1" applyFill="1" applyBorder="1" applyAlignment="1">
      <alignment horizontal="center" vertical="center" wrapText="1"/>
    </xf>
    <xf numFmtId="166" fontId="17" fillId="3" borderId="8" xfId="380" applyNumberFormat="1" applyFont="1" applyFill="1" applyBorder="1" applyAlignment="1">
      <alignment horizontal="center" vertical="center" wrapText="1"/>
    </xf>
    <xf numFmtId="4" fontId="17" fillId="3" borderId="21" xfId="0" applyNumberFormat="1" applyFont="1" applyFill="1" applyBorder="1" applyAlignment="1">
      <alignment horizontal="center" vertical="top" wrapText="1"/>
    </xf>
    <xf numFmtId="4" fontId="20" fillId="3" borderId="42" xfId="0" applyNumberFormat="1" applyFont="1" applyFill="1" applyBorder="1" applyAlignment="1">
      <alignment horizontal="center"/>
    </xf>
    <xf numFmtId="4" fontId="20" fillId="3" borderId="40" xfId="0" applyNumberFormat="1" applyFont="1" applyFill="1" applyBorder="1" applyAlignment="1">
      <alignment horizontal="center" vertical="center"/>
    </xf>
    <xf numFmtId="4" fontId="20" fillId="3" borderId="15" xfId="0" applyNumberFormat="1" applyFont="1" applyFill="1" applyBorder="1" applyAlignment="1">
      <alignment horizontal="center" vertical="center"/>
    </xf>
    <xf numFmtId="4" fontId="20" fillId="3" borderId="14" xfId="0" applyNumberFormat="1" applyFont="1" applyFill="1" applyBorder="1" applyAlignment="1">
      <alignment horizontal="center" vertical="center"/>
    </xf>
    <xf numFmtId="4" fontId="20" fillId="3" borderId="47" xfId="0" applyNumberFormat="1" applyFont="1" applyFill="1" applyBorder="1" applyAlignment="1">
      <alignment horizontal="center" vertical="center"/>
    </xf>
    <xf numFmtId="166" fontId="17" fillId="3" borderId="26" xfId="380" applyNumberFormat="1" applyFont="1" applyFill="1" applyBorder="1" applyAlignment="1">
      <alignment horizontal="center" vertical="center" wrapText="1"/>
    </xf>
    <xf numFmtId="43" fontId="20" fillId="3" borderId="1" xfId="380" applyNumberFormat="1" applyFont="1" applyFill="1" applyBorder="1" applyAlignment="1">
      <alignment vertical="center"/>
    </xf>
    <xf numFmtId="43" fontId="20" fillId="3" borderId="20" xfId="380" applyNumberFormat="1" applyFont="1" applyFill="1" applyBorder="1" applyAlignment="1">
      <alignment vertical="center"/>
    </xf>
    <xf numFmtId="43" fontId="20" fillId="3" borderId="4" xfId="380" applyNumberFormat="1" applyFont="1" applyFill="1" applyBorder="1" applyAlignment="1">
      <alignment vertical="center"/>
    </xf>
    <xf numFmtId="43" fontId="17" fillId="3" borderId="5" xfId="380" applyNumberFormat="1" applyFont="1" applyFill="1" applyBorder="1" applyAlignment="1">
      <alignment vertical="center"/>
    </xf>
    <xf numFmtId="166" fontId="17" fillId="3" borderId="48" xfId="380" applyNumberFormat="1" applyFont="1" applyFill="1" applyBorder="1" applyAlignment="1">
      <alignment vertical="center"/>
    </xf>
    <xf numFmtId="4" fontId="17" fillId="3" borderId="4" xfId="0" applyNumberFormat="1" applyFont="1" applyFill="1" applyBorder="1" applyAlignment="1">
      <alignment horizontal="justify" vertical="center" wrapText="1"/>
    </xf>
    <xf numFmtId="174" fontId="20" fillId="3" borderId="4" xfId="0" applyNumberFormat="1" applyFont="1" applyFill="1" applyBorder="1" applyAlignment="1">
      <alignment horizontal="center"/>
    </xf>
    <xf numFmtId="166" fontId="52" fillId="3" borderId="20" xfId="380" applyNumberFormat="1" applyFont="1" applyFill="1" applyBorder="1" applyAlignment="1">
      <alignment vertical="center"/>
    </xf>
    <xf numFmtId="168" fontId="17" fillId="3" borderId="26" xfId="380" applyNumberFormat="1" applyFont="1" applyFill="1" applyBorder="1" applyAlignment="1">
      <alignment vertical="center" wrapText="1"/>
    </xf>
    <xf numFmtId="168" fontId="17" fillId="3" borderId="3" xfId="380" applyNumberFormat="1" applyFont="1" applyFill="1" applyBorder="1" applyAlignment="1">
      <alignment horizontal="right" vertical="center" wrapText="1"/>
    </xf>
    <xf numFmtId="168" fontId="17" fillId="3" borderId="20" xfId="380" applyNumberFormat="1" applyFont="1" applyFill="1" applyBorder="1" applyAlignment="1">
      <alignment vertical="center" wrapText="1"/>
    </xf>
    <xf numFmtId="168" fontId="17" fillId="3" borderId="1" xfId="380" applyNumberFormat="1" applyFont="1" applyFill="1" applyBorder="1" applyAlignment="1">
      <alignment horizontal="right" vertical="center" wrapText="1"/>
    </xf>
    <xf numFmtId="168" fontId="17" fillId="3" borderId="20" xfId="380" applyNumberFormat="1" applyFont="1" applyFill="1" applyBorder="1"/>
    <xf numFmtId="168" fontId="17" fillId="3" borderId="1" xfId="380" applyNumberFormat="1" applyFont="1" applyFill="1" applyBorder="1" applyAlignment="1">
      <alignment horizontal="right" vertical="center"/>
    </xf>
    <xf numFmtId="168" fontId="17" fillId="3" borderId="20" xfId="380" applyNumberFormat="1" applyFont="1" applyFill="1" applyBorder="1" applyAlignment="1">
      <alignment vertical="center"/>
    </xf>
    <xf numFmtId="168" fontId="17" fillId="3" borderId="4" xfId="380" applyNumberFormat="1" applyFont="1" applyFill="1" applyBorder="1" applyAlignment="1">
      <alignment horizontal="center" vertical="center" wrapText="1"/>
    </xf>
    <xf numFmtId="168" fontId="17" fillId="3" borderId="4" xfId="380" applyNumberFormat="1" applyFont="1" applyFill="1" applyBorder="1" applyAlignment="1">
      <alignment horizontal="right" vertical="center" wrapText="1"/>
    </xf>
    <xf numFmtId="168" fontId="17" fillId="3" borderId="4" xfId="380" applyNumberFormat="1" applyFont="1" applyFill="1" applyBorder="1" applyAlignment="1">
      <alignment vertical="center"/>
    </xf>
    <xf numFmtId="168" fontId="17" fillId="3" borderId="31" xfId="380" applyNumberFormat="1" applyFont="1" applyFill="1" applyBorder="1" applyAlignment="1">
      <alignment vertical="center"/>
    </xf>
    <xf numFmtId="168" fontId="17" fillId="3" borderId="2" xfId="380" applyNumberFormat="1" applyFont="1" applyFill="1" applyBorder="1" applyAlignment="1">
      <alignment horizontal="center" vertical="center" wrapText="1"/>
    </xf>
    <xf numFmtId="168" fontId="17" fillId="3" borderId="8" xfId="380" applyNumberFormat="1" applyFont="1" applyFill="1" applyBorder="1" applyAlignment="1">
      <alignment horizontal="center" vertical="center" wrapText="1"/>
    </xf>
    <xf numFmtId="168" fontId="17" fillId="3" borderId="26" xfId="380" applyNumberFormat="1" applyFont="1" applyFill="1" applyBorder="1" applyAlignment="1">
      <alignment vertical="center"/>
    </xf>
    <xf numFmtId="168" fontId="17" fillId="3" borderId="46" xfId="380" applyNumberFormat="1" applyFont="1" applyFill="1" applyBorder="1" applyAlignment="1">
      <alignment vertical="center"/>
    </xf>
    <xf numFmtId="168" fontId="17" fillId="3" borderId="7" xfId="380" applyNumberFormat="1" applyFont="1" applyFill="1" applyBorder="1" applyAlignment="1">
      <alignment horizontal="right" vertical="center" wrapText="1"/>
    </xf>
    <xf numFmtId="166" fontId="52" fillId="3" borderId="1" xfId="380" applyNumberFormat="1" applyFont="1" applyFill="1" applyBorder="1" applyAlignment="1">
      <alignment vertical="center"/>
    </xf>
    <xf numFmtId="166" fontId="52" fillId="3" borderId="10" xfId="380" applyNumberFormat="1" applyFont="1" applyFill="1" applyBorder="1" applyAlignment="1">
      <alignment vertical="center"/>
    </xf>
    <xf numFmtId="164" fontId="17" fillId="3" borderId="5" xfId="380" applyNumberFormat="1" applyFont="1" applyFill="1" applyBorder="1" applyAlignment="1">
      <alignment vertical="center"/>
    </xf>
    <xf numFmtId="166" fontId="17" fillId="3" borderId="4" xfId="0" applyNumberFormat="1" applyFont="1" applyFill="1" applyBorder="1" applyAlignment="1">
      <alignment vertical="center"/>
    </xf>
    <xf numFmtId="166" fontId="17" fillId="3" borderId="10" xfId="0" applyNumberFormat="1" applyFont="1" applyFill="1" applyBorder="1"/>
    <xf numFmtId="166" fontId="17" fillId="3" borderId="20" xfId="0" applyNumberFormat="1" applyFont="1" applyFill="1" applyBorder="1"/>
    <xf numFmtId="43" fontId="17" fillId="3" borderId="20" xfId="380" applyNumberFormat="1" applyFont="1" applyFill="1" applyBorder="1" applyAlignment="1">
      <alignment horizontal="center" vertical="center" wrapText="1"/>
    </xf>
    <xf numFmtId="43" fontId="17" fillId="3" borderId="4" xfId="380" applyNumberFormat="1" applyFont="1" applyFill="1" applyBorder="1" applyAlignment="1">
      <alignment horizontal="center" vertical="center" wrapText="1"/>
    </xf>
    <xf numFmtId="43" fontId="20" fillId="3" borderId="1" xfId="380" applyFont="1" applyFill="1" applyBorder="1" applyAlignment="1">
      <alignment vertical="center"/>
    </xf>
    <xf numFmtId="166" fontId="20" fillId="3" borderId="1" xfId="380" applyNumberFormat="1" applyFont="1" applyFill="1" applyBorder="1" applyAlignment="1">
      <alignment vertical="center"/>
    </xf>
    <xf numFmtId="166" fontId="20" fillId="3" borderId="21" xfId="380" applyNumberFormat="1" applyFont="1" applyFill="1" applyBorder="1" applyAlignment="1">
      <alignment vertical="center"/>
    </xf>
    <xf numFmtId="4" fontId="20" fillId="3" borderId="4" xfId="0" applyNumberFormat="1" applyFont="1" applyFill="1" applyBorder="1" applyAlignment="1">
      <alignment vertical="center"/>
    </xf>
    <xf numFmtId="43" fontId="20" fillId="3" borderId="21" xfId="380" applyFont="1" applyFill="1" applyBorder="1"/>
    <xf numFmtId="43" fontId="20" fillId="3" borderId="4" xfId="380" applyNumberFormat="1" applyFont="1" applyFill="1" applyBorder="1" applyAlignment="1">
      <alignment horizontal="center" vertical="center" wrapText="1"/>
    </xf>
    <xf numFmtId="166" fontId="17" fillId="3" borderId="6" xfId="380" applyNumberFormat="1" applyFont="1" applyFill="1" applyBorder="1" applyAlignment="1">
      <alignment horizontal="center" vertical="center" wrapText="1"/>
    </xf>
    <xf numFmtId="4" fontId="17" fillId="3" borderId="49" xfId="0" applyNumberFormat="1" applyFont="1" applyFill="1" applyBorder="1" applyAlignment="1">
      <alignment horizontal="center" vertical="top" wrapText="1"/>
    </xf>
    <xf numFmtId="0" fontId="18" fillId="3" borderId="0" xfId="0" applyFont="1" applyFill="1" applyAlignment="1">
      <alignment vertical="center"/>
    </xf>
    <xf numFmtId="4" fontId="17" fillId="3" borderId="4" xfId="0" applyNumberFormat="1" applyFont="1" applyFill="1" applyBorder="1" applyAlignment="1">
      <alignment horizontal="center" vertical="top" wrapText="1"/>
    </xf>
    <xf numFmtId="9" fontId="17" fillId="3" borderId="1" xfId="376" applyFont="1" applyFill="1" applyBorder="1" applyAlignment="1">
      <alignment horizontal="center" vertical="top" wrapText="1"/>
    </xf>
    <xf numFmtId="43" fontId="17" fillId="3" borderId="3" xfId="380" applyFont="1" applyFill="1" applyBorder="1" applyAlignment="1">
      <alignment horizontal="center" vertical="top"/>
    </xf>
    <xf numFmtId="43" fontId="17" fillId="3" borderId="1" xfId="380" applyFont="1" applyFill="1" applyBorder="1" applyAlignment="1">
      <alignment horizontal="center" vertical="top"/>
    </xf>
    <xf numFmtId="166" fontId="17" fillId="3" borderId="2" xfId="380" applyNumberFormat="1" applyFont="1" applyFill="1" applyBorder="1" applyAlignment="1">
      <alignment horizontal="center" vertical="top"/>
    </xf>
    <xf numFmtId="166" fontId="17" fillId="3" borderId="1" xfId="380" applyNumberFormat="1" applyFont="1" applyFill="1" applyBorder="1" applyAlignment="1">
      <alignment horizontal="center" vertical="top"/>
    </xf>
    <xf numFmtId="4" fontId="17" fillId="3" borderId="1" xfId="0" applyNumberFormat="1" applyFont="1" applyFill="1" applyBorder="1" applyAlignment="1">
      <alignment horizontal="center" vertical="top"/>
    </xf>
    <xf numFmtId="0" fontId="17" fillId="3" borderId="2" xfId="0" applyNumberFormat="1" applyFont="1" applyFill="1" applyBorder="1" applyAlignment="1">
      <alignment horizontal="center" vertical="top"/>
    </xf>
    <xf numFmtId="167" fontId="17" fillId="3" borderId="1" xfId="0" applyNumberFormat="1" applyFont="1" applyFill="1" applyBorder="1" applyAlignment="1">
      <alignment horizontal="center" vertical="top" wrapText="1"/>
    </xf>
    <xf numFmtId="43" fontId="17" fillId="3" borderId="10" xfId="380" applyFont="1" applyFill="1" applyBorder="1" applyAlignment="1">
      <alignment horizontal="center" vertical="top" wrapText="1"/>
    </xf>
    <xf numFmtId="0" fontId="17" fillId="3" borderId="1" xfId="0" applyFont="1" applyFill="1" applyBorder="1" applyAlignment="1">
      <alignment horizontal="center" vertical="top" wrapText="1"/>
    </xf>
    <xf numFmtId="0" fontId="17" fillId="3" borderId="10" xfId="0" applyFont="1" applyFill="1" applyBorder="1" applyAlignment="1">
      <alignment horizontal="justify" vertical="center" wrapText="1"/>
    </xf>
    <xf numFmtId="0" fontId="17" fillId="3" borderId="2" xfId="0" applyFont="1" applyFill="1" applyBorder="1" applyAlignment="1">
      <alignment horizontal="center" vertical="top" wrapText="1"/>
    </xf>
    <xf numFmtId="171" fontId="17" fillId="3" borderId="1" xfId="376" applyNumberFormat="1" applyFont="1" applyFill="1" applyBorder="1" applyAlignment="1">
      <alignment horizontal="center" vertical="top" wrapText="1"/>
    </xf>
    <xf numFmtId="0" fontId="17" fillId="3" borderId="1" xfId="0" applyFont="1" applyFill="1" applyBorder="1" applyAlignment="1">
      <alignment horizontal="justify" vertical="top" wrapText="1"/>
    </xf>
    <xf numFmtId="170" fontId="17" fillId="3" borderId="1" xfId="380" applyNumberFormat="1" applyFont="1" applyFill="1" applyBorder="1" applyAlignment="1">
      <alignment horizontal="center" vertical="top" wrapText="1"/>
    </xf>
    <xf numFmtId="4" fontId="17" fillId="3" borderId="4" xfId="0" applyNumberFormat="1" applyFont="1" applyFill="1" applyBorder="1" applyAlignment="1">
      <alignment horizontal="justify" vertical="top" wrapText="1"/>
    </xf>
    <xf numFmtId="0" fontId="17" fillId="3" borderId="1" xfId="0" applyFont="1" applyFill="1" applyBorder="1" applyAlignment="1">
      <alignment horizontal="justify" vertical="center" wrapText="1"/>
    </xf>
    <xf numFmtId="4" fontId="17" fillId="3" borderId="2" xfId="3" applyNumberFormat="1" applyFont="1" applyFill="1" applyBorder="1" applyAlignment="1">
      <alignment horizontal="center" vertical="center" wrapText="1"/>
    </xf>
    <xf numFmtId="4" fontId="17" fillId="3" borderId="7" xfId="3" applyNumberFormat="1" applyFont="1" applyFill="1" applyBorder="1" applyAlignment="1">
      <alignment horizontal="center" vertical="center" wrapText="1"/>
    </xf>
    <xf numFmtId="4" fontId="17" fillId="3" borderId="2" xfId="3" applyNumberFormat="1" applyFont="1" applyFill="1" applyBorder="1" applyAlignment="1">
      <alignment horizontal="left" vertical="center" wrapText="1"/>
    </xf>
    <xf numFmtId="4" fontId="17" fillId="3" borderId="3" xfId="3" applyNumberFormat="1" applyFont="1" applyFill="1" applyBorder="1" applyAlignment="1">
      <alignment horizontal="left" vertical="center" wrapText="1"/>
    </xf>
    <xf numFmtId="4" fontId="17" fillId="3" borderId="8" xfId="3" applyNumberFormat="1" applyFont="1" applyFill="1" applyBorder="1" applyAlignment="1">
      <alignment horizontal="center" vertical="center" wrapText="1"/>
    </xf>
    <xf numFmtId="4" fontId="17" fillId="3" borderId="53" xfId="3" applyNumberFormat="1" applyFont="1" applyFill="1" applyBorder="1" applyAlignment="1">
      <alignment horizontal="center" vertical="center" wrapText="1"/>
    </xf>
    <xf numFmtId="0" fontId="17" fillId="3" borderId="2" xfId="0" applyFont="1" applyFill="1" applyBorder="1" applyAlignment="1">
      <alignment horizontal="justify" vertical="center" wrapText="1"/>
    </xf>
    <xf numFmtId="0" fontId="17" fillId="3" borderId="54" xfId="0" applyFont="1" applyFill="1" applyBorder="1" applyAlignment="1">
      <alignment horizontal="justify" vertical="center" wrapText="1"/>
    </xf>
    <xf numFmtId="0" fontId="17" fillId="3" borderId="2" xfId="3" applyFont="1" applyFill="1" applyBorder="1" applyAlignment="1">
      <alignment horizontal="center" vertical="center" wrapText="1"/>
    </xf>
    <xf numFmtId="0" fontId="17" fillId="3" borderId="3" xfId="3" applyFont="1" applyFill="1" applyBorder="1" applyAlignment="1">
      <alignment horizontal="center" vertical="center" wrapText="1"/>
    </xf>
    <xf numFmtId="0" fontId="17" fillId="3" borderId="3" xfId="0" applyFont="1" applyFill="1" applyBorder="1" applyAlignment="1">
      <alignment horizontal="justify" vertical="center" wrapText="1"/>
    </xf>
    <xf numFmtId="4" fontId="38" fillId="3" borderId="33" xfId="0" applyNumberFormat="1" applyFont="1" applyFill="1" applyBorder="1" applyAlignment="1">
      <alignment horizontal="center"/>
    </xf>
    <xf numFmtId="4" fontId="38" fillId="3" borderId="24" xfId="0" applyNumberFormat="1" applyFont="1" applyFill="1" applyBorder="1" applyAlignment="1">
      <alignment horizontal="center"/>
    </xf>
    <xf numFmtId="4" fontId="38" fillId="3" borderId="11" xfId="0" applyNumberFormat="1" applyFont="1" applyFill="1" applyBorder="1" applyAlignment="1">
      <alignment horizontal="center"/>
    </xf>
    <xf numFmtId="4" fontId="38" fillId="3" borderId="33" xfId="0" applyNumberFormat="1" applyFont="1" applyFill="1" applyBorder="1" applyAlignment="1">
      <alignment horizontal="center" vertical="center"/>
    </xf>
    <xf numFmtId="4" fontId="38" fillId="3" borderId="24" xfId="0" applyNumberFormat="1" applyFont="1" applyFill="1" applyBorder="1" applyAlignment="1">
      <alignment horizontal="center" vertical="center"/>
    </xf>
    <xf numFmtId="4" fontId="38" fillId="3" borderId="11" xfId="0" applyNumberFormat="1" applyFont="1" applyFill="1" applyBorder="1" applyAlignment="1">
      <alignment horizontal="center" vertical="center"/>
    </xf>
    <xf numFmtId="0" fontId="17" fillId="3" borderId="2"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4" fontId="17" fillId="3" borderId="2" xfId="0" applyNumberFormat="1" applyFont="1" applyFill="1" applyBorder="1" applyAlignment="1">
      <alignment horizontal="justify" vertical="center" wrapText="1"/>
    </xf>
    <xf numFmtId="4" fontId="17" fillId="3" borderId="3" xfId="0" applyNumberFormat="1" applyFont="1" applyFill="1" applyBorder="1" applyAlignment="1">
      <alignment horizontal="justify" vertical="center" wrapText="1"/>
    </xf>
    <xf numFmtId="4" fontId="17" fillId="3" borderId="10" xfId="0" applyNumberFormat="1" applyFont="1" applyFill="1" applyBorder="1" applyAlignment="1">
      <alignment horizontal="center" vertical="top" wrapText="1"/>
    </xf>
    <xf numFmtId="4" fontId="38" fillId="3" borderId="57" xfId="0" applyNumberFormat="1" applyFont="1" applyFill="1" applyBorder="1" applyAlignment="1">
      <alignment horizontal="center"/>
    </xf>
    <xf numFmtId="4" fontId="38" fillId="3" borderId="58" xfId="0" applyNumberFormat="1" applyFont="1" applyFill="1" applyBorder="1" applyAlignment="1">
      <alignment horizontal="center"/>
    </xf>
    <xf numFmtId="4" fontId="38" fillId="3" borderId="37" xfId="0" applyNumberFormat="1" applyFont="1" applyFill="1" applyBorder="1" applyAlignment="1">
      <alignment horizontal="center"/>
    </xf>
    <xf numFmtId="0" fontId="17" fillId="3" borderId="2" xfId="3" applyFont="1" applyFill="1" applyBorder="1" applyAlignment="1">
      <alignment horizontal="justify" vertical="center" wrapText="1"/>
    </xf>
    <xf numFmtId="0" fontId="17" fillId="3" borderId="3" xfId="3" applyFont="1" applyFill="1" applyBorder="1" applyAlignment="1">
      <alignment horizontal="justify" vertical="center" wrapText="1"/>
    </xf>
    <xf numFmtId="0" fontId="38" fillId="3" borderId="0" xfId="0" applyFont="1" applyFill="1" applyAlignment="1">
      <alignment horizontal="center"/>
    </xf>
    <xf numFmtId="0" fontId="17" fillId="3" borderId="8"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38" fillId="3" borderId="57" xfId="0" applyFont="1" applyFill="1" applyBorder="1" applyAlignment="1">
      <alignment horizontal="center" vertical="center" wrapText="1"/>
    </xf>
    <xf numFmtId="0" fontId="38" fillId="3" borderId="58" xfId="0" applyFont="1" applyFill="1" applyBorder="1" applyAlignment="1">
      <alignment horizontal="center" vertical="center" wrapText="1"/>
    </xf>
    <xf numFmtId="0" fontId="38" fillId="3" borderId="37"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30" fillId="3" borderId="9" xfId="0" applyFont="1" applyFill="1" applyBorder="1" applyAlignment="1">
      <alignment horizontal="center"/>
    </xf>
    <xf numFmtId="0" fontId="17" fillId="3" borderId="13" xfId="0" applyFont="1" applyFill="1" applyBorder="1" applyAlignment="1">
      <alignment horizontal="center" vertical="top" wrapText="1"/>
    </xf>
    <xf numFmtId="0" fontId="17" fillId="3" borderId="16" xfId="0" applyFont="1" applyFill="1" applyBorder="1" applyAlignment="1">
      <alignment horizontal="center" vertical="top" wrapText="1"/>
    </xf>
    <xf numFmtId="0" fontId="17" fillId="3" borderId="55"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4" fontId="20" fillId="3" borderId="2" xfId="0" applyNumberFormat="1" applyFont="1" applyFill="1" applyBorder="1" applyAlignment="1">
      <alignment horizontal="center"/>
    </xf>
    <xf numFmtId="4" fontId="20" fillId="3" borderId="1" xfId="0" applyNumberFormat="1" applyFont="1" applyFill="1" applyBorder="1" applyAlignment="1">
      <alignment horizontal="center"/>
    </xf>
    <xf numFmtId="4" fontId="20" fillId="3" borderId="2" xfId="3" applyNumberFormat="1" applyFont="1" applyFill="1" applyBorder="1" applyAlignment="1">
      <alignment horizontal="center" vertical="top" wrapText="1"/>
    </xf>
    <xf numFmtId="4" fontId="20" fillId="3" borderId="7" xfId="3" applyNumberFormat="1" applyFont="1" applyFill="1" applyBorder="1" applyAlignment="1">
      <alignment horizontal="center" vertical="top" wrapText="1"/>
    </xf>
    <xf numFmtId="4" fontId="20" fillId="3" borderId="3" xfId="3" applyNumberFormat="1" applyFont="1" applyFill="1" applyBorder="1" applyAlignment="1">
      <alignment horizontal="center" vertical="top" wrapText="1"/>
    </xf>
    <xf numFmtId="4" fontId="20" fillId="3" borderId="2" xfId="3" applyNumberFormat="1" applyFont="1" applyFill="1" applyBorder="1" applyAlignment="1">
      <alignment horizontal="justify" vertical="top" wrapText="1"/>
    </xf>
    <xf numFmtId="4" fontId="20" fillId="3" borderId="7" xfId="3" applyNumberFormat="1" applyFont="1" applyFill="1" applyBorder="1" applyAlignment="1">
      <alignment horizontal="justify" vertical="top" wrapText="1"/>
    </xf>
    <xf numFmtId="4" fontId="20" fillId="3" borderId="3" xfId="3" applyNumberFormat="1" applyFont="1" applyFill="1" applyBorder="1" applyAlignment="1">
      <alignment horizontal="justify" vertical="top" wrapText="1"/>
    </xf>
    <xf numFmtId="0" fontId="33" fillId="3" borderId="0" xfId="0" applyFont="1" applyFill="1" applyAlignment="1">
      <alignment horizontal="left" vertical="center" wrapText="1"/>
    </xf>
    <xf numFmtId="4" fontId="20" fillId="3" borderId="10" xfId="0" applyNumberFormat="1" applyFont="1" applyFill="1" applyBorder="1" applyAlignment="1">
      <alignment horizontal="center"/>
    </xf>
    <xf numFmtId="4" fontId="20" fillId="3" borderId="17" xfId="0" applyNumberFormat="1" applyFont="1" applyFill="1" applyBorder="1" applyAlignment="1">
      <alignment horizontal="center"/>
    </xf>
    <xf numFmtId="4" fontId="20" fillId="3" borderId="59" xfId="0" applyNumberFormat="1" applyFont="1" applyFill="1" applyBorder="1" applyAlignment="1">
      <alignment horizontal="center"/>
    </xf>
    <xf numFmtId="4" fontId="20" fillId="3" borderId="8" xfId="0" applyNumberFormat="1" applyFont="1" applyFill="1" applyBorder="1" applyAlignment="1">
      <alignment horizontal="center"/>
    </xf>
    <xf numFmtId="4" fontId="20" fillId="3" borderId="4" xfId="0" applyNumberFormat="1" applyFont="1" applyFill="1" applyBorder="1" applyAlignment="1">
      <alignment horizontal="center"/>
    </xf>
    <xf numFmtId="0" fontId="20" fillId="3" borderId="2" xfId="0" applyNumberFormat="1" applyFont="1" applyFill="1" applyBorder="1" applyAlignment="1">
      <alignment horizontal="center" vertical="top"/>
    </xf>
    <xf numFmtId="0" fontId="20" fillId="3" borderId="7" xfId="0" applyNumberFormat="1" applyFont="1" applyFill="1" applyBorder="1" applyAlignment="1">
      <alignment horizontal="center" vertical="top"/>
    </xf>
    <xf numFmtId="0" fontId="20" fillId="3" borderId="3" xfId="0" applyNumberFormat="1" applyFont="1" applyFill="1" applyBorder="1" applyAlignment="1">
      <alignment horizontal="center" vertical="top"/>
    </xf>
    <xf numFmtId="4" fontId="20" fillId="3" borderId="2" xfId="0" applyNumberFormat="1" applyFont="1" applyFill="1" applyBorder="1" applyAlignment="1">
      <alignment horizontal="justify" vertical="top" wrapText="1"/>
    </xf>
    <xf numFmtId="4" fontId="20" fillId="3" borderId="7" xfId="0" applyNumberFormat="1" applyFont="1" applyFill="1" applyBorder="1" applyAlignment="1">
      <alignment horizontal="justify" vertical="top" wrapText="1"/>
    </xf>
    <xf numFmtId="4" fontId="20" fillId="3" borderId="3" xfId="0" applyNumberFormat="1" applyFont="1" applyFill="1" applyBorder="1" applyAlignment="1">
      <alignment horizontal="justify" vertical="top" wrapText="1"/>
    </xf>
    <xf numFmtId="0" fontId="20" fillId="3" borderId="2" xfId="0" applyFont="1" applyFill="1" applyBorder="1" applyAlignment="1">
      <alignment horizontal="justify" vertical="top" wrapText="1"/>
    </xf>
    <xf numFmtId="0" fontId="20" fillId="3" borderId="7" xfId="0" applyFont="1" applyFill="1" applyBorder="1" applyAlignment="1">
      <alignment horizontal="justify" vertical="top" wrapText="1"/>
    </xf>
    <xf numFmtId="0" fontId="20" fillId="3" borderId="3" xfId="0" applyFont="1" applyFill="1" applyBorder="1" applyAlignment="1">
      <alignment horizontal="justify" vertical="top" wrapText="1"/>
    </xf>
    <xf numFmtId="4" fontId="20" fillId="3" borderId="2" xfId="0" applyNumberFormat="1" applyFont="1" applyFill="1" applyBorder="1" applyAlignment="1">
      <alignment horizontal="center" vertical="top" wrapText="1"/>
    </xf>
    <xf numFmtId="4" fontId="20" fillId="3" borderId="7" xfId="0" applyNumberFormat="1" applyFont="1" applyFill="1" applyBorder="1" applyAlignment="1">
      <alignment horizontal="center" vertical="top" wrapText="1"/>
    </xf>
    <xf numFmtId="4" fontId="20" fillId="3" borderId="3" xfId="0" applyNumberFormat="1" applyFont="1" applyFill="1" applyBorder="1" applyAlignment="1">
      <alignment horizontal="center" vertical="top" wrapText="1"/>
    </xf>
    <xf numFmtId="4" fontId="20" fillId="3" borderId="2" xfId="0" applyNumberFormat="1" applyFont="1" applyFill="1" applyBorder="1" applyAlignment="1">
      <alignment horizontal="center" vertical="top"/>
    </xf>
    <xf numFmtId="4" fontId="20" fillId="3" borderId="3" xfId="0" applyNumberFormat="1" applyFont="1" applyFill="1" applyBorder="1" applyAlignment="1">
      <alignment horizontal="center" vertical="top"/>
    </xf>
    <xf numFmtId="43" fontId="17" fillId="3" borderId="1" xfId="380" applyFont="1" applyFill="1" applyBorder="1" applyAlignment="1">
      <alignment horizontal="center" vertical="center" wrapText="1"/>
    </xf>
    <xf numFmtId="0" fontId="39" fillId="3" borderId="9" xfId="0" applyFont="1" applyFill="1" applyBorder="1" applyAlignment="1">
      <alignment horizontal="center" vertical="center"/>
    </xf>
    <xf numFmtId="0" fontId="12" fillId="0" borderId="0" xfId="0" applyFont="1" applyFill="1" applyAlignment="1">
      <alignment horizontal="center"/>
    </xf>
    <xf numFmtId="0" fontId="12" fillId="0" borderId="0" xfId="0" applyFont="1" applyFill="1" applyAlignment="1">
      <alignment horizontal="center" wrapText="1"/>
    </xf>
    <xf numFmtId="0" fontId="19" fillId="0" borderId="1" xfId="0" applyFont="1" applyFill="1" applyBorder="1" applyAlignment="1">
      <alignment horizontal="center" vertical="center" wrapText="1"/>
    </xf>
    <xf numFmtId="4" fontId="19" fillId="0" borderId="1" xfId="0" applyNumberFormat="1" applyFont="1" applyFill="1" applyBorder="1" applyAlignment="1">
      <alignment horizontal="center"/>
    </xf>
    <xf numFmtId="0" fontId="11" fillId="0" borderId="0" xfId="0" applyFont="1" applyFill="1" applyAlignment="1">
      <alignment horizontal="left" vertical="center" wrapText="1"/>
    </xf>
    <xf numFmtId="0" fontId="12" fillId="0" borderId="9" xfId="0" applyFont="1" applyFill="1" applyBorder="1" applyAlignment="1">
      <alignment horizontal="center" vertical="center"/>
    </xf>
    <xf numFmtId="4" fontId="19" fillId="0" borderId="2" xfId="0" applyNumberFormat="1" applyFont="1" applyFill="1" applyBorder="1" applyAlignment="1">
      <alignment horizontal="center"/>
    </xf>
    <xf numFmtId="4" fontId="21" fillId="0" borderId="1" xfId="0" applyNumberFormat="1" applyFont="1" applyFill="1" applyBorder="1" applyAlignment="1">
      <alignment horizontal="center" wrapText="1"/>
    </xf>
    <xf numFmtId="0" fontId="0" fillId="0" borderId="1" xfId="0" applyBorder="1" applyAlignment="1">
      <alignment horizontal="center" wrapText="1"/>
    </xf>
    <xf numFmtId="4" fontId="19" fillId="0" borderId="10" xfId="0" applyNumberFormat="1" applyFont="1" applyFill="1" applyBorder="1" applyAlignment="1">
      <alignment horizontal="center"/>
    </xf>
    <xf numFmtId="4" fontId="19" fillId="0" borderId="17" xfId="0" applyNumberFormat="1" applyFont="1" applyFill="1" applyBorder="1" applyAlignment="1">
      <alignment horizontal="center"/>
    </xf>
    <xf numFmtId="4" fontId="19" fillId="0" borderId="59" xfId="0" applyNumberFormat="1" applyFont="1" applyFill="1" applyBorder="1" applyAlignment="1">
      <alignment horizontal="center"/>
    </xf>
    <xf numFmtId="4" fontId="19" fillId="0" borderId="8" xfId="0" applyNumberFormat="1" applyFont="1" applyFill="1" applyBorder="1" applyAlignment="1">
      <alignment horizontal="center"/>
    </xf>
    <xf numFmtId="4" fontId="19" fillId="0" borderId="4" xfId="0" applyNumberFormat="1" applyFont="1" applyFill="1" applyBorder="1" applyAlignment="1">
      <alignment horizontal="center"/>
    </xf>
    <xf numFmtId="0" fontId="44" fillId="0" borderId="0" xfId="0" applyFont="1" applyAlignment="1">
      <alignment horizontal="center" vertical="center"/>
    </xf>
    <xf numFmtId="0" fontId="12" fillId="2" borderId="0" xfId="0" applyFont="1" applyFill="1" applyAlignment="1">
      <alignment horizontal="center" vertical="center"/>
    </xf>
    <xf numFmtId="0" fontId="17" fillId="3" borderId="1" xfId="0" applyFont="1" applyFill="1" applyBorder="1" applyAlignment="1">
      <alignment horizontal="left" vertical="top" wrapText="1"/>
    </xf>
    <xf numFmtId="0" fontId="26" fillId="3" borderId="1" xfId="0" applyFont="1" applyFill="1" applyBorder="1" applyAlignment="1">
      <alignment vertical="top"/>
    </xf>
    <xf numFmtId="0" fontId="20" fillId="3" borderId="1" xfId="0" applyFont="1" applyFill="1" applyBorder="1" applyAlignment="1">
      <alignment horizontal="justify" vertical="top"/>
    </xf>
    <xf numFmtId="43" fontId="17" fillId="3" borderId="1" xfId="0" applyNumberFormat="1" applyFont="1" applyFill="1" applyBorder="1" applyAlignment="1">
      <alignment horizontal="justify" vertical="top"/>
    </xf>
    <xf numFmtId="0" fontId="17" fillId="3" borderId="1" xfId="350" applyFont="1" applyFill="1" applyBorder="1" applyAlignment="1">
      <alignment horizontal="justify" vertical="top"/>
    </xf>
    <xf numFmtId="0" fontId="17" fillId="3" borderId="1" xfId="350" applyFont="1" applyFill="1" applyBorder="1" applyAlignment="1">
      <alignment horizontal="justify" vertical="top" wrapText="1"/>
    </xf>
    <xf numFmtId="0" fontId="20" fillId="3" borderId="1" xfId="350" applyFont="1" applyFill="1" applyBorder="1" applyAlignment="1">
      <alignment horizontal="justify" vertical="top"/>
    </xf>
    <xf numFmtId="0" fontId="26" fillId="3" borderId="1" xfId="0" applyFont="1" applyFill="1" applyBorder="1" applyAlignment="1">
      <alignment horizontal="right" vertical="top"/>
    </xf>
    <xf numFmtId="43" fontId="26" fillId="3" borderId="1" xfId="380" applyFont="1" applyFill="1" applyBorder="1" applyAlignment="1">
      <alignment horizontal="right"/>
    </xf>
    <xf numFmtId="0" fontId="45" fillId="3" borderId="0" xfId="0" applyFont="1" applyFill="1"/>
    <xf numFmtId="0" fontId="56" fillId="3" borderId="1" xfId="0" applyFont="1" applyFill="1" applyBorder="1" applyAlignment="1">
      <alignment horizontal="justify" vertical="top" wrapText="1"/>
    </xf>
    <xf numFmtId="0" fontId="55" fillId="3" borderId="1" xfId="0" applyFont="1" applyFill="1" applyBorder="1" applyAlignment="1">
      <alignment vertical="top" wrapText="1"/>
    </xf>
    <xf numFmtId="4" fontId="17" fillId="3" borderId="1" xfId="0" applyNumberFormat="1" applyFont="1" applyFill="1" applyBorder="1" applyAlignment="1">
      <alignment horizontal="right" vertical="top" wrapText="1"/>
    </xf>
    <xf numFmtId="3" fontId="17" fillId="3" borderId="1" xfId="0" applyNumberFormat="1" applyFont="1" applyFill="1" applyBorder="1" applyAlignment="1">
      <alignment horizontal="right" vertical="top" wrapText="1"/>
    </xf>
    <xf numFmtId="170" fontId="17" fillId="3" borderId="1" xfId="380" applyNumberFormat="1" applyFont="1" applyFill="1" applyBorder="1" applyAlignment="1">
      <alignment vertical="top" wrapText="1"/>
    </xf>
    <xf numFmtId="170" fontId="17" fillId="3" borderId="1" xfId="380" applyNumberFormat="1" applyFont="1" applyFill="1" applyBorder="1" applyAlignment="1">
      <alignment horizontal="justify" vertical="top" wrapText="1"/>
    </xf>
    <xf numFmtId="0" fontId="17" fillId="3" borderId="1" xfId="0" applyFont="1" applyFill="1" applyBorder="1" applyAlignment="1">
      <alignment horizontal="right" vertical="top" wrapText="1"/>
    </xf>
    <xf numFmtId="0" fontId="17" fillId="3" borderId="1" xfId="350" applyFont="1" applyFill="1" applyBorder="1" applyAlignment="1">
      <alignment horizontal="justify" vertical="center" wrapText="1"/>
    </xf>
    <xf numFmtId="43" fontId="17" fillId="3" borderId="1" xfId="0" applyNumberFormat="1" applyFont="1" applyFill="1" applyBorder="1" applyAlignment="1">
      <alignment horizontal="justify" vertical="center" wrapText="1"/>
    </xf>
    <xf numFmtId="43" fontId="26" fillId="3" borderId="1" xfId="380" applyFont="1" applyFill="1" applyBorder="1" applyAlignment="1">
      <alignment vertical="top"/>
    </xf>
    <xf numFmtId="43" fontId="17" fillId="3" borderId="1" xfId="380" applyFont="1" applyFill="1" applyBorder="1" applyAlignment="1">
      <alignment vertical="top" wrapText="1"/>
    </xf>
    <xf numFmtId="0" fontId="48" fillId="2" borderId="1" xfId="0" applyFont="1" applyFill="1" applyBorder="1" applyAlignment="1">
      <alignment vertical="center" wrapText="1"/>
    </xf>
    <xf numFmtId="0" fontId="11" fillId="2" borderId="1" xfId="0" applyFont="1" applyFill="1" applyBorder="1" applyAlignment="1">
      <alignment horizontal="justify" vertical="center" wrapText="1"/>
    </xf>
    <xf numFmtId="0" fontId="11" fillId="2" borderId="1" xfId="0" applyFont="1" applyFill="1" applyBorder="1" applyAlignment="1">
      <alignment horizontal="center" vertical="center" wrapText="1"/>
    </xf>
    <xf numFmtId="0" fontId="38" fillId="3" borderId="9" xfId="0" applyFont="1" applyFill="1" applyBorder="1" applyAlignment="1">
      <alignment horizontal="center"/>
    </xf>
    <xf numFmtId="0" fontId="17" fillId="3" borderId="0" xfId="0" applyFont="1" applyFill="1" applyAlignment="1">
      <alignment horizontal="right"/>
    </xf>
    <xf numFmtId="0" fontId="27" fillId="3" borderId="1" xfId="0" applyFont="1" applyFill="1" applyBorder="1" applyAlignment="1">
      <alignment horizontal="justify" vertical="top" wrapText="1"/>
    </xf>
    <xf numFmtId="0" fontId="17" fillId="3" borderId="17" xfId="0" applyFont="1" applyFill="1" applyBorder="1" applyAlignment="1">
      <alignment horizontal="justify" vertical="top" wrapText="1"/>
    </xf>
    <xf numFmtId="0" fontId="17" fillId="3" borderId="1" xfId="0" applyFont="1" applyFill="1" applyBorder="1" applyAlignment="1">
      <alignment horizontal="center" vertical="center" wrapText="1"/>
    </xf>
    <xf numFmtId="164" fontId="17" fillId="3" borderId="1" xfId="390" applyNumberFormat="1" applyFont="1" applyFill="1" applyBorder="1" applyAlignment="1">
      <alignment horizontal="center" vertical="center" wrapText="1"/>
    </xf>
    <xf numFmtId="4" fontId="17" fillId="3" borderId="1" xfId="3" applyNumberFormat="1" applyFont="1" applyFill="1" applyBorder="1" applyAlignment="1">
      <alignment horizontal="center" vertical="center" wrapText="1"/>
    </xf>
    <xf numFmtId="4" fontId="17" fillId="3" borderId="1" xfId="3" applyNumberFormat="1" applyFont="1" applyFill="1" applyBorder="1" applyAlignment="1">
      <alignment horizontal="left" vertical="center" wrapText="1"/>
    </xf>
    <xf numFmtId="4" fontId="37" fillId="3" borderId="1" xfId="0" applyNumberFormat="1" applyFont="1" applyFill="1" applyBorder="1" applyAlignment="1">
      <alignment vertical="top" wrapText="1"/>
    </xf>
    <xf numFmtId="169" fontId="17" fillId="4" borderId="1" xfId="1" applyFont="1" applyFill="1" applyBorder="1" applyAlignment="1">
      <alignment horizontal="justify" vertical="top"/>
    </xf>
    <xf numFmtId="164" fontId="17" fillId="3" borderId="1" xfId="415" applyNumberFormat="1" applyFont="1" applyFill="1" applyBorder="1" applyAlignment="1">
      <alignment horizontal="right" vertical="center" wrapText="1"/>
    </xf>
    <xf numFmtId="4" fontId="27" fillId="3" borderId="1" xfId="0" applyNumberFormat="1" applyFont="1" applyFill="1" applyBorder="1" applyAlignment="1">
      <alignment vertical="center" wrapText="1"/>
    </xf>
    <xf numFmtId="0" fontId="17" fillId="3" borderId="1" xfId="0" applyFont="1" applyFill="1" applyBorder="1" applyAlignment="1">
      <alignment horizontal="justify" vertical="center" wrapText="1"/>
    </xf>
    <xf numFmtId="167" fontId="17" fillId="3" borderId="1" xfId="0" applyNumberFormat="1" applyFont="1" applyFill="1" applyBorder="1" applyAlignment="1">
      <alignment horizontal="right" vertical="top" wrapText="1"/>
    </xf>
    <xf numFmtId="4" fontId="20" fillId="3" borderId="1" xfId="0" applyNumberFormat="1" applyFont="1" applyFill="1" applyBorder="1" applyAlignment="1">
      <alignment horizontal="left" vertical="center"/>
    </xf>
    <xf numFmtId="0" fontId="17" fillId="3" borderId="1" xfId="0" applyNumberFormat="1" applyFont="1" applyFill="1" applyBorder="1" applyAlignment="1">
      <alignment horizontal="center" vertical="center"/>
    </xf>
    <xf numFmtId="4" fontId="17" fillId="3" borderId="1" xfId="0" applyNumberFormat="1" applyFont="1" applyFill="1" applyBorder="1" applyAlignment="1">
      <alignment horizontal="justify" vertical="center" wrapText="1"/>
    </xf>
    <xf numFmtId="0" fontId="17" fillId="3" borderId="1" xfId="0" applyFont="1" applyFill="1" applyBorder="1" applyAlignment="1">
      <alignment horizontal="justify" vertical="center"/>
    </xf>
    <xf numFmtId="166" fontId="17" fillId="3" borderId="1" xfId="380" applyNumberFormat="1" applyFont="1" applyFill="1" applyBorder="1" applyAlignment="1">
      <alignment horizontal="right" vertical="top"/>
    </xf>
    <xf numFmtId="167" fontId="17" fillId="3" borderId="1" xfId="380" applyNumberFormat="1" applyFont="1" applyFill="1" applyBorder="1" applyAlignment="1">
      <alignment vertical="top"/>
    </xf>
    <xf numFmtId="2" fontId="17" fillId="3" borderId="1" xfId="0" applyNumberFormat="1" applyFont="1" applyFill="1" applyBorder="1" applyAlignment="1">
      <alignment horizontal="right" vertical="top"/>
    </xf>
    <xf numFmtId="4" fontId="17" fillId="3" borderId="1" xfId="0" applyNumberFormat="1" applyFont="1" applyFill="1" applyBorder="1" applyAlignment="1">
      <alignment horizontal="center" vertical="center"/>
    </xf>
    <xf numFmtId="11" fontId="17" fillId="3" borderId="1" xfId="0" applyNumberFormat="1" applyFont="1" applyFill="1" applyBorder="1" applyAlignment="1">
      <alignment horizontal="justify" vertical="top" wrapText="1"/>
    </xf>
    <xf numFmtId="0" fontId="17" fillId="3" borderId="1" xfId="392" applyNumberFormat="1" applyFont="1" applyFill="1" applyBorder="1" applyAlignment="1">
      <alignment horizontal="center" vertical="top" wrapText="1"/>
    </xf>
    <xf numFmtId="43" fontId="17" fillId="3" borderId="1" xfId="380" applyFont="1" applyFill="1" applyBorder="1" applyAlignment="1">
      <alignment horizontal="right" vertical="top" wrapText="1"/>
    </xf>
    <xf numFmtId="182" fontId="17" fillId="3" borderId="1" xfId="380" applyNumberFormat="1" applyFont="1" applyFill="1" applyBorder="1" applyAlignment="1">
      <alignment horizontal="justify" vertical="center" wrapText="1"/>
    </xf>
    <xf numFmtId="166" fontId="17" fillId="3" borderId="1" xfId="391" applyNumberFormat="1" applyFont="1" applyFill="1" applyBorder="1" applyAlignment="1">
      <alignment horizontal="right" wrapText="1"/>
    </xf>
    <xf numFmtId="43" fontId="26" fillId="3" borderId="1" xfId="380" applyFont="1" applyFill="1" applyBorder="1" applyAlignment="1">
      <alignment horizontal="right" vertical="top"/>
    </xf>
    <xf numFmtId="0" fontId="17" fillId="3" borderId="1" xfId="90" applyFont="1" applyFill="1" applyBorder="1" applyAlignment="1">
      <alignment horizontal="center" vertical="center" wrapText="1"/>
    </xf>
    <xf numFmtId="0" fontId="17" fillId="3" borderId="1" xfId="90" applyFont="1" applyFill="1" applyBorder="1" applyAlignment="1">
      <alignment horizontal="justify" vertical="center" wrapText="1"/>
    </xf>
    <xf numFmtId="167" fontId="17" fillId="3" borderId="1" xfId="0" applyNumberFormat="1" applyFont="1" applyFill="1" applyBorder="1" applyAlignment="1">
      <alignment horizontal="center" vertical="top" wrapText="1"/>
    </xf>
    <xf numFmtId="0" fontId="17" fillId="3" borderId="1" xfId="90" applyFont="1" applyFill="1" applyBorder="1" applyAlignment="1">
      <alignment horizontal="center" vertical="center" wrapText="1"/>
    </xf>
    <xf numFmtId="167" fontId="17" fillId="3" borderId="1" xfId="0" applyNumberFormat="1" applyFont="1" applyFill="1" applyBorder="1" applyAlignment="1">
      <alignment horizontal="center" vertical="center" wrapText="1"/>
    </xf>
    <xf numFmtId="0" fontId="17" fillId="3" borderId="1" xfId="3" applyFont="1" applyFill="1" applyBorder="1" applyAlignment="1">
      <alignment horizontal="center" vertical="center" wrapText="1"/>
    </xf>
    <xf numFmtId="0" fontId="37" fillId="3" borderId="1" xfId="0" applyFont="1" applyFill="1" applyBorder="1" applyAlignment="1">
      <alignment horizontal="justify" vertical="top" wrapText="1"/>
    </xf>
    <xf numFmtId="0" fontId="17" fillId="3" borderId="1" xfId="3" applyFont="1" applyFill="1" applyBorder="1" applyAlignment="1">
      <alignment vertical="center" wrapText="1"/>
    </xf>
    <xf numFmtId="0" fontId="18" fillId="3" borderId="1" xfId="0" applyFont="1" applyFill="1" applyBorder="1" applyAlignment="1">
      <alignment vertical="top"/>
    </xf>
    <xf numFmtId="0" fontId="17" fillId="3" borderId="1" xfId="0" applyFont="1" applyFill="1" applyBorder="1" applyAlignment="1">
      <alignment horizontal="right"/>
    </xf>
  </cellXfs>
  <cellStyles count="1503">
    <cellStyle name="Excel Built-in Normal" xfId="1"/>
    <cellStyle name="Excel Built-in Normal 1" xfId="2"/>
    <cellStyle name="Excel Built-in Normal 1 2" xfId="419"/>
    <cellStyle name="Обычный" xfId="0" builtinId="0"/>
    <cellStyle name="Обычный 2" xfId="3"/>
    <cellStyle name="Обычный 2 10" xfId="4"/>
    <cellStyle name="Обычный 2 10 2" xfId="421"/>
    <cellStyle name="Обычный 2 10 2 2" xfId="1152"/>
    <cellStyle name="Обычный 2 10 3" xfId="800"/>
    <cellStyle name="Обычный 2 11" xfId="420"/>
    <cellStyle name="Обычный 2 11 2" xfId="1151"/>
    <cellStyle name="Обычный 2 12" xfId="799"/>
    <cellStyle name="Обычный 2 2" xfId="5"/>
    <cellStyle name="Обычный 2 2 2" xfId="6"/>
    <cellStyle name="Обычный 2 2 2 2" xfId="7"/>
    <cellStyle name="Обычный 2 2 2 2 2" xfId="8"/>
    <cellStyle name="Обычный 2 2 2 2 2 2" xfId="9"/>
    <cellStyle name="Обычный 2 2 2 2 2 2 2" xfId="10"/>
    <cellStyle name="Обычный 2 2 2 2 2 2 2 2" xfId="427"/>
    <cellStyle name="Обычный 2 2 2 2 2 2 2 2 2" xfId="1158"/>
    <cellStyle name="Обычный 2 2 2 2 2 2 2 3" xfId="806"/>
    <cellStyle name="Обычный 2 2 2 2 2 2 3" xfId="426"/>
    <cellStyle name="Обычный 2 2 2 2 2 2 3 2" xfId="1157"/>
    <cellStyle name="Обычный 2 2 2 2 2 2 4" xfId="805"/>
    <cellStyle name="Обычный 2 2 2 2 2 3" xfId="11"/>
    <cellStyle name="Обычный 2 2 2 2 2 3 2" xfId="428"/>
    <cellStyle name="Обычный 2 2 2 2 2 3 2 2" xfId="1159"/>
    <cellStyle name="Обычный 2 2 2 2 2 3 3" xfId="807"/>
    <cellStyle name="Обычный 2 2 2 2 2 4" xfId="425"/>
    <cellStyle name="Обычный 2 2 2 2 2 4 2" xfId="1156"/>
    <cellStyle name="Обычный 2 2 2 2 2 5" xfId="804"/>
    <cellStyle name="Обычный 2 2 2 2 3" xfId="12"/>
    <cellStyle name="Обычный 2 2 2 2 3 2" xfId="13"/>
    <cellStyle name="Обычный 2 2 2 2 3 2 2" xfId="430"/>
    <cellStyle name="Обычный 2 2 2 2 3 2 2 2" xfId="1161"/>
    <cellStyle name="Обычный 2 2 2 2 3 2 3" xfId="809"/>
    <cellStyle name="Обычный 2 2 2 2 3 3" xfId="429"/>
    <cellStyle name="Обычный 2 2 2 2 3 3 2" xfId="1160"/>
    <cellStyle name="Обычный 2 2 2 2 3 4" xfId="808"/>
    <cellStyle name="Обычный 2 2 2 2 4" xfId="14"/>
    <cellStyle name="Обычный 2 2 2 2 4 2" xfId="431"/>
    <cellStyle name="Обычный 2 2 2 2 4 2 2" xfId="1162"/>
    <cellStyle name="Обычный 2 2 2 2 4 3" xfId="810"/>
    <cellStyle name="Обычный 2 2 2 2 5" xfId="424"/>
    <cellStyle name="Обычный 2 2 2 2 5 2" xfId="1155"/>
    <cellStyle name="Обычный 2 2 2 2 6" xfId="803"/>
    <cellStyle name="Обычный 2 2 2 3" xfId="15"/>
    <cellStyle name="Обычный 2 2 2 3 2" xfId="16"/>
    <cellStyle name="Обычный 2 2 2 3 2 2" xfId="17"/>
    <cellStyle name="Обычный 2 2 2 3 2 2 2" xfId="434"/>
    <cellStyle name="Обычный 2 2 2 3 2 2 2 2" xfId="1165"/>
    <cellStyle name="Обычный 2 2 2 3 2 2 3" xfId="813"/>
    <cellStyle name="Обычный 2 2 2 3 2 3" xfId="433"/>
    <cellStyle name="Обычный 2 2 2 3 2 3 2" xfId="1164"/>
    <cellStyle name="Обычный 2 2 2 3 2 4" xfId="812"/>
    <cellStyle name="Обычный 2 2 2 3 3" xfId="18"/>
    <cellStyle name="Обычный 2 2 2 3 3 2" xfId="435"/>
    <cellStyle name="Обычный 2 2 2 3 3 2 2" xfId="1166"/>
    <cellStyle name="Обычный 2 2 2 3 3 3" xfId="814"/>
    <cellStyle name="Обычный 2 2 2 3 4" xfId="432"/>
    <cellStyle name="Обычный 2 2 2 3 4 2" xfId="1163"/>
    <cellStyle name="Обычный 2 2 2 3 5" xfId="811"/>
    <cellStyle name="Обычный 2 2 2 4" xfId="19"/>
    <cellStyle name="Обычный 2 2 2 4 2" xfId="20"/>
    <cellStyle name="Обычный 2 2 2 4 2 2" xfId="437"/>
    <cellStyle name="Обычный 2 2 2 4 2 2 2" xfId="1168"/>
    <cellStyle name="Обычный 2 2 2 4 2 3" xfId="816"/>
    <cellStyle name="Обычный 2 2 2 4 3" xfId="436"/>
    <cellStyle name="Обычный 2 2 2 4 3 2" xfId="1167"/>
    <cellStyle name="Обычный 2 2 2 4 4" xfId="815"/>
    <cellStyle name="Обычный 2 2 2 5" xfId="21"/>
    <cellStyle name="Обычный 2 2 2 5 2" xfId="438"/>
    <cellStyle name="Обычный 2 2 2 5 2 2" xfId="1169"/>
    <cellStyle name="Обычный 2 2 2 5 3" xfId="817"/>
    <cellStyle name="Обычный 2 2 2 6" xfId="423"/>
    <cellStyle name="Обычный 2 2 2 6 2" xfId="1154"/>
    <cellStyle name="Обычный 2 2 2 7" xfId="802"/>
    <cellStyle name="Обычный 2 2 2_Отчет за 2015 год" xfId="22"/>
    <cellStyle name="Обычный 2 2 3" xfId="23"/>
    <cellStyle name="Обычный 2 2 3 2" xfId="24"/>
    <cellStyle name="Обычный 2 2 3 2 2" xfId="25"/>
    <cellStyle name="Обычный 2 2 3 2 2 2" xfId="26"/>
    <cellStyle name="Обычный 2 2 3 2 2 2 2" xfId="442"/>
    <cellStyle name="Обычный 2 2 3 2 2 2 2 2" xfId="1173"/>
    <cellStyle name="Обычный 2 2 3 2 2 2 3" xfId="821"/>
    <cellStyle name="Обычный 2 2 3 2 2 3" xfId="441"/>
    <cellStyle name="Обычный 2 2 3 2 2 3 2" xfId="1172"/>
    <cellStyle name="Обычный 2 2 3 2 2 4" xfId="820"/>
    <cellStyle name="Обычный 2 2 3 2 3" xfId="27"/>
    <cellStyle name="Обычный 2 2 3 2 3 2" xfId="443"/>
    <cellStyle name="Обычный 2 2 3 2 3 2 2" xfId="1174"/>
    <cellStyle name="Обычный 2 2 3 2 3 3" xfId="822"/>
    <cellStyle name="Обычный 2 2 3 2 4" xfId="440"/>
    <cellStyle name="Обычный 2 2 3 2 4 2" xfId="1171"/>
    <cellStyle name="Обычный 2 2 3 2 5" xfId="819"/>
    <cellStyle name="Обычный 2 2 3 3" xfId="28"/>
    <cellStyle name="Обычный 2 2 3 3 2" xfId="29"/>
    <cellStyle name="Обычный 2 2 3 3 2 2" xfId="445"/>
    <cellStyle name="Обычный 2 2 3 3 2 2 2" xfId="1176"/>
    <cellStyle name="Обычный 2 2 3 3 2 3" xfId="824"/>
    <cellStyle name="Обычный 2 2 3 3 3" xfId="444"/>
    <cellStyle name="Обычный 2 2 3 3 3 2" xfId="1175"/>
    <cellStyle name="Обычный 2 2 3 3 4" xfId="823"/>
    <cellStyle name="Обычный 2 2 3 4" xfId="30"/>
    <cellStyle name="Обычный 2 2 3 4 2" xfId="446"/>
    <cellStyle name="Обычный 2 2 3 4 2 2" xfId="1177"/>
    <cellStyle name="Обычный 2 2 3 4 3" xfId="825"/>
    <cellStyle name="Обычный 2 2 3 5" xfId="439"/>
    <cellStyle name="Обычный 2 2 3 5 2" xfId="1170"/>
    <cellStyle name="Обычный 2 2 3 6" xfId="818"/>
    <cellStyle name="Обычный 2 2 4" xfId="31"/>
    <cellStyle name="Обычный 2 2 4 2" xfId="32"/>
    <cellStyle name="Обычный 2 2 4 2 2" xfId="33"/>
    <cellStyle name="Обычный 2 2 4 2 2 2" xfId="449"/>
    <cellStyle name="Обычный 2 2 4 2 2 2 2" xfId="1180"/>
    <cellStyle name="Обычный 2 2 4 2 2 3" xfId="828"/>
    <cellStyle name="Обычный 2 2 4 2 3" xfId="448"/>
    <cellStyle name="Обычный 2 2 4 2 3 2" xfId="1179"/>
    <cellStyle name="Обычный 2 2 4 2 4" xfId="827"/>
    <cellStyle name="Обычный 2 2 4 3" xfId="34"/>
    <cellStyle name="Обычный 2 2 4 3 2" xfId="450"/>
    <cellStyle name="Обычный 2 2 4 3 2 2" xfId="1181"/>
    <cellStyle name="Обычный 2 2 4 3 3" xfId="829"/>
    <cellStyle name="Обычный 2 2 4 4" xfId="447"/>
    <cellStyle name="Обычный 2 2 4 4 2" xfId="1178"/>
    <cellStyle name="Обычный 2 2 4 5" xfId="826"/>
    <cellStyle name="Обычный 2 2 5" xfId="35"/>
    <cellStyle name="Обычный 2 2 5 2" xfId="36"/>
    <cellStyle name="Обычный 2 2 5 2 2" xfId="452"/>
    <cellStyle name="Обычный 2 2 5 2 2 2" xfId="1183"/>
    <cellStyle name="Обычный 2 2 5 2 3" xfId="831"/>
    <cellStyle name="Обычный 2 2 5 3" xfId="451"/>
    <cellStyle name="Обычный 2 2 5 3 2" xfId="1182"/>
    <cellStyle name="Обычный 2 2 5 4" xfId="830"/>
    <cellStyle name="Обычный 2 2 6" xfId="37"/>
    <cellStyle name="Обычный 2 2 6 2" xfId="453"/>
    <cellStyle name="Обычный 2 2 6 2 2" xfId="1184"/>
    <cellStyle name="Обычный 2 2 6 3" xfId="832"/>
    <cellStyle name="Обычный 2 2 7" xfId="422"/>
    <cellStyle name="Обычный 2 2 7 2" xfId="1153"/>
    <cellStyle name="Обычный 2 2 8" xfId="801"/>
    <cellStyle name="Обычный 2 2_Отчет за 2015 год" xfId="38"/>
    <cellStyle name="Обычный 2 3" xfId="39"/>
    <cellStyle name="Обычный 2 3 2" xfId="40"/>
    <cellStyle name="Обычный 2 3 2 2" xfId="41"/>
    <cellStyle name="Обычный 2 3 2 2 2" xfId="42"/>
    <cellStyle name="Обычный 2 3 2 2 2 2" xfId="43"/>
    <cellStyle name="Обычный 2 3 2 2 2 2 2" xfId="44"/>
    <cellStyle name="Обычный 2 3 2 2 2 2 2 2" xfId="459"/>
    <cellStyle name="Обычный 2 3 2 2 2 2 2 2 2" xfId="1190"/>
    <cellStyle name="Обычный 2 3 2 2 2 2 2 3" xfId="838"/>
    <cellStyle name="Обычный 2 3 2 2 2 2 3" xfId="458"/>
    <cellStyle name="Обычный 2 3 2 2 2 2 3 2" xfId="1189"/>
    <cellStyle name="Обычный 2 3 2 2 2 2 4" xfId="837"/>
    <cellStyle name="Обычный 2 3 2 2 2 3" xfId="45"/>
    <cellStyle name="Обычный 2 3 2 2 2 3 2" xfId="460"/>
    <cellStyle name="Обычный 2 3 2 2 2 3 2 2" xfId="1191"/>
    <cellStyle name="Обычный 2 3 2 2 2 3 3" xfId="839"/>
    <cellStyle name="Обычный 2 3 2 2 2 4" xfId="457"/>
    <cellStyle name="Обычный 2 3 2 2 2 4 2" xfId="1188"/>
    <cellStyle name="Обычный 2 3 2 2 2 5" xfId="836"/>
    <cellStyle name="Обычный 2 3 2 2 3" xfId="46"/>
    <cellStyle name="Обычный 2 3 2 2 3 2" xfId="47"/>
    <cellStyle name="Обычный 2 3 2 2 3 2 2" xfId="462"/>
    <cellStyle name="Обычный 2 3 2 2 3 2 2 2" xfId="1193"/>
    <cellStyle name="Обычный 2 3 2 2 3 2 3" xfId="841"/>
    <cellStyle name="Обычный 2 3 2 2 3 3" xfId="461"/>
    <cellStyle name="Обычный 2 3 2 2 3 3 2" xfId="1192"/>
    <cellStyle name="Обычный 2 3 2 2 3 4" xfId="840"/>
    <cellStyle name="Обычный 2 3 2 2 4" xfId="48"/>
    <cellStyle name="Обычный 2 3 2 2 4 2" xfId="463"/>
    <cellStyle name="Обычный 2 3 2 2 4 2 2" xfId="1194"/>
    <cellStyle name="Обычный 2 3 2 2 4 3" xfId="842"/>
    <cellStyle name="Обычный 2 3 2 2 5" xfId="456"/>
    <cellStyle name="Обычный 2 3 2 2 5 2" xfId="1187"/>
    <cellStyle name="Обычный 2 3 2 2 6" xfId="835"/>
    <cellStyle name="Обычный 2 3 2 3" xfId="49"/>
    <cellStyle name="Обычный 2 3 2 3 2" xfId="50"/>
    <cellStyle name="Обычный 2 3 2 3 2 2" xfId="51"/>
    <cellStyle name="Обычный 2 3 2 3 2 2 2" xfId="466"/>
    <cellStyle name="Обычный 2 3 2 3 2 2 2 2" xfId="1197"/>
    <cellStyle name="Обычный 2 3 2 3 2 2 3" xfId="845"/>
    <cellStyle name="Обычный 2 3 2 3 2 3" xfId="465"/>
    <cellStyle name="Обычный 2 3 2 3 2 3 2" xfId="1196"/>
    <cellStyle name="Обычный 2 3 2 3 2 4" xfId="844"/>
    <cellStyle name="Обычный 2 3 2 3 3" xfId="52"/>
    <cellStyle name="Обычный 2 3 2 3 3 2" xfId="467"/>
    <cellStyle name="Обычный 2 3 2 3 3 2 2" xfId="1198"/>
    <cellStyle name="Обычный 2 3 2 3 3 3" xfId="846"/>
    <cellStyle name="Обычный 2 3 2 3 4" xfId="464"/>
    <cellStyle name="Обычный 2 3 2 3 4 2" xfId="1195"/>
    <cellStyle name="Обычный 2 3 2 3 5" xfId="843"/>
    <cellStyle name="Обычный 2 3 2 4" xfId="53"/>
    <cellStyle name="Обычный 2 3 2 4 2" xfId="54"/>
    <cellStyle name="Обычный 2 3 2 4 2 2" xfId="469"/>
    <cellStyle name="Обычный 2 3 2 4 2 2 2" xfId="1200"/>
    <cellStyle name="Обычный 2 3 2 4 2 3" xfId="848"/>
    <cellStyle name="Обычный 2 3 2 4 3" xfId="468"/>
    <cellStyle name="Обычный 2 3 2 4 3 2" xfId="1199"/>
    <cellStyle name="Обычный 2 3 2 4 4" xfId="847"/>
    <cellStyle name="Обычный 2 3 2 5" xfId="55"/>
    <cellStyle name="Обычный 2 3 2 5 2" xfId="470"/>
    <cellStyle name="Обычный 2 3 2 5 2 2" xfId="1201"/>
    <cellStyle name="Обычный 2 3 2 5 3" xfId="849"/>
    <cellStyle name="Обычный 2 3 2 6" xfId="455"/>
    <cellStyle name="Обычный 2 3 2 6 2" xfId="1186"/>
    <cellStyle name="Обычный 2 3 2 7" xfId="834"/>
    <cellStyle name="Обычный 2 3 2_Отчет за 2015 год" xfId="56"/>
    <cellStyle name="Обычный 2 3 3" xfId="57"/>
    <cellStyle name="Обычный 2 3 3 2" xfId="58"/>
    <cellStyle name="Обычный 2 3 3 2 2" xfId="59"/>
    <cellStyle name="Обычный 2 3 3 2 2 2" xfId="60"/>
    <cellStyle name="Обычный 2 3 3 2 2 2 2" xfId="474"/>
    <cellStyle name="Обычный 2 3 3 2 2 2 2 2" xfId="1205"/>
    <cellStyle name="Обычный 2 3 3 2 2 2 3" xfId="853"/>
    <cellStyle name="Обычный 2 3 3 2 2 3" xfId="473"/>
    <cellStyle name="Обычный 2 3 3 2 2 3 2" xfId="1204"/>
    <cellStyle name="Обычный 2 3 3 2 2 4" xfId="852"/>
    <cellStyle name="Обычный 2 3 3 2 3" xfId="61"/>
    <cellStyle name="Обычный 2 3 3 2 3 2" xfId="475"/>
    <cellStyle name="Обычный 2 3 3 2 3 2 2" xfId="1206"/>
    <cellStyle name="Обычный 2 3 3 2 3 3" xfId="854"/>
    <cellStyle name="Обычный 2 3 3 2 4" xfId="472"/>
    <cellStyle name="Обычный 2 3 3 2 4 2" xfId="1203"/>
    <cellStyle name="Обычный 2 3 3 2 5" xfId="851"/>
    <cellStyle name="Обычный 2 3 3 3" xfId="62"/>
    <cellStyle name="Обычный 2 3 3 3 2" xfId="63"/>
    <cellStyle name="Обычный 2 3 3 3 2 2" xfId="477"/>
    <cellStyle name="Обычный 2 3 3 3 2 2 2" xfId="1208"/>
    <cellStyle name="Обычный 2 3 3 3 2 3" xfId="856"/>
    <cellStyle name="Обычный 2 3 3 3 3" xfId="476"/>
    <cellStyle name="Обычный 2 3 3 3 3 2" xfId="1207"/>
    <cellStyle name="Обычный 2 3 3 3 4" xfId="855"/>
    <cellStyle name="Обычный 2 3 3 4" xfId="64"/>
    <cellStyle name="Обычный 2 3 3 4 2" xfId="478"/>
    <cellStyle name="Обычный 2 3 3 4 2 2" xfId="1209"/>
    <cellStyle name="Обычный 2 3 3 4 3" xfId="857"/>
    <cellStyle name="Обычный 2 3 3 5" xfId="471"/>
    <cellStyle name="Обычный 2 3 3 5 2" xfId="1202"/>
    <cellStyle name="Обычный 2 3 3 6" xfId="850"/>
    <cellStyle name="Обычный 2 3 4" xfId="65"/>
    <cellStyle name="Обычный 2 3 4 2" xfId="66"/>
    <cellStyle name="Обычный 2 3 4 2 2" xfId="67"/>
    <cellStyle name="Обычный 2 3 4 2 2 2" xfId="481"/>
    <cellStyle name="Обычный 2 3 4 2 2 2 2" xfId="1212"/>
    <cellStyle name="Обычный 2 3 4 2 2 3" xfId="860"/>
    <cellStyle name="Обычный 2 3 4 2 3" xfId="480"/>
    <cellStyle name="Обычный 2 3 4 2 3 2" xfId="1211"/>
    <cellStyle name="Обычный 2 3 4 2 4" xfId="859"/>
    <cellStyle name="Обычный 2 3 4 3" xfId="68"/>
    <cellStyle name="Обычный 2 3 4 3 2" xfId="482"/>
    <cellStyle name="Обычный 2 3 4 3 2 2" xfId="1213"/>
    <cellStyle name="Обычный 2 3 4 3 3" xfId="861"/>
    <cellStyle name="Обычный 2 3 4 4" xfId="479"/>
    <cellStyle name="Обычный 2 3 4 4 2" xfId="1210"/>
    <cellStyle name="Обычный 2 3 4 5" xfId="858"/>
    <cellStyle name="Обычный 2 3 5" xfId="69"/>
    <cellStyle name="Обычный 2 3 5 2" xfId="70"/>
    <cellStyle name="Обычный 2 3 5 2 2" xfId="484"/>
    <cellStyle name="Обычный 2 3 5 2 2 2" xfId="1215"/>
    <cellStyle name="Обычный 2 3 5 2 3" xfId="863"/>
    <cellStyle name="Обычный 2 3 5 3" xfId="483"/>
    <cellStyle name="Обычный 2 3 5 3 2" xfId="1214"/>
    <cellStyle name="Обычный 2 3 5 4" xfId="862"/>
    <cellStyle name="Обычный 2 3 6" xfId="71"/>
    <cellStyle name="Обычный 2 3 6 2" xfId="485"/>
    <cellStyle name="Обычный 2 3 6 2 2" xfId="1216"/>
    <cellStyle name="Обычный 2 3 6 3" xfId="864"/>
    <cellStyle name="Обычный 2 3 7" xfId="454"/>
    <cellStyle name="Обычный 2 3 7 2" xfId="1185"/>
    <cellStyle name="Обычный 2 3 8" xfId="833"/>
    <cellStyle name="Обычный 2 3_Отчет за 2015 год" xfId="72"/>
    <cellStyle name="Обычный 2 4" xfId="73"/>
    <cellStyle name="Обычный 2 4 2" xfId="74"/>
    <cellStyle name="Обычный 2 4 2 2" xfId="75"/>
    <cellStyle name="Обычный 2 4 2 2 2" xfId="76"/>
    <cellStyle name="Обычный 2 4 2 2 2 2" xfId="77"/>
    <cellStyle name="Обычный 2 4 2 2 2 2 2" xfId="490"/>
    <cellStyle name="Обычный 2 4 2 2 2 2 2 2" xfId="1221"/>
    <cellStyle name="Обычный 2 4 2 2 2 2 3" xfId="869"/>
    <cellStyle name="Обычный 2 4 2 2 2 3" xfId="489"/>
    <cellStyle name="Обычный 2 4 2 2 2 3 2" xfId="1220"/>
    <cellStyle name="Обычный 2 4 2 2 2 4" xfId="868"/>
    <cellStyle name="Обычный 2 4 2 2 3" xfId="78"/>
    <cellStyle name="Обычный 2 4 2 2 3 2" xfId="491"/>
    <cellStyle name="Обычный 2 4 2 2 3 2 2" xfId="1222"/>
    <cellStyle name="Обычный 2 4 2 2 3 3" xfId="870"/>
    <cellStyle name="Обычный 2 4 2 2 4" xfId="488"/>
    <cellStyle name="Обычный 2 4 2 2 4 2" xfId="1219"/>
    <cellStyle name="Обычный 2 4 2 2 5" xfId="867"/>
    <cellStyle name="Обычный 2 4 2 3" xfId="79"/>
    <cellStyle name="Обычный 2 4 2 3 2" xfId="80"/>
    <cellStyle name="Обычный 2 4 2 3 2 2" xfId="493"/>
    <cellStyle name="Обычный 2 4 2 3 2 2 2" xfId="1224"/>
    <cellStyle name="Обычный 2 4 2 3 2 3" xfId="872"/>
    <cellStyle name="Обычный 2 4 2 3 3" xfId="492"/>
    <cellStyle name="Обычный 2 4 2 3 3 2" xfId="1223"/>
    <cellStyle name="Обычный 2 4 2 3 4" xfId="871"/>
    <cellStyle name="Обычный 2 4 2 4" xfId="81"/>
    <cellStyle name="Обычный 2 4 2 4 2" xfId="494"/>
    <cellStyle name="Обычный 2 4 2 4 2 2" xfId="1225"/>
    <cellStyle name="Обычный 2 4 2 4 3" xfId="873"/>
    <cellStyle name="Обычный 2 4 2 5" xfId="487"/>
    <cellStyle name="Обычный 2 4 2 5 2" xfId="1218"/>
    <cellStyle name="Обычный 2 4 2 6" xfId="866"/>
    <cellStyle name="Обычный 2 4 3" xfId="82"/>
    <cellStyle name="Обычный 2 4 3 2" xfId="83"/>
    <cellStyle name="Обычный 2 4 3 2 2" xfId="84"/>
    <cellStyle name="Обычный 2 4 3 2 2 2" xfId="497"/>
    <cellStyle name="Обычный 2 4 3 2 2 2 2" xfId="1228"/>
    <cellStyle name="Обычный 2 4 3 2 2 3" xfId="876"/>
    <cellStyle name="Обычный 2 4 3 2 3" xfId="496"/>
    <cellStyle name="Обычный 2 4 3 2 3 2" xfId="1227"/>
    <cellStyle name="Обычный 2 4 3 2 4" xfId="875"/>
    <cellStyle name="Обычный 2 4 3 3" xfId="85"/>
    <cellStyle name="Обычный 2 4 3 3 2" xfId="498"/>
    <cellStyle name="Обычный 2 4 3 3 2 2" xfId="1229"/>
    <cellStyle name="Обычный 2 4 3 3 3" xfId="877"/>
    <cellStyle name="Обычный 2 4 3 4" xfId="495"/>
    <cellStyle name="Обычный 2 4 3 4 2" xfId="1226"/>
    <cellStyle name="Обычный 2 4 3 5" xfId="874"/>
    <cellStyle name="Обычный 2 4 4" xfId="86"/>
    <cellStyle name="Обычный 2 4 4 2" xfId="87"/>
    <cellStyle name="Обычный 2 4 4 2 2" xfId="500"/>
    <cellStyle name="Обычный 2 4 4 2 2 2" xfId="1231"/>
    <cellStyle name="Обычный 2 4 4 2 3" xfId="879"/>
    <cellStyle name="Обычный 2 4 4 3" xfId="499"/>
    <cellStyle name="Обычный 2 4 4 3 2" xfId="1230"/>
    <cellStyle name="Обычный 2 4 4 4" xfId="878"/>
    <cellStyle name="Обычный 2 4 5" xfId="88"/>
    <cellStyle name="Обычный 2 4 5 2" xfId="501"/>
    <cellStyle name="Обычный 2 4 5 2 2" xfId="1232"/>
    <cellStyle name="Обычный 2 4 5 3" xfId="880"/>
    <cellStyle name="Обычный 2 4 6" xfId="486"/>
    <cellStyle name="Обычный 2 4 6 2" xfId="1217"/>
    <cellStyle name="Обычный 2 4 7" xfId="865"/>
    <cellStyle name="Обычный 2 4_Отчет за 2015 год" xfId="89"/>
    <cellStyle name="Обычный 2 5" xfId="90"/>
    <cellStyle name="Обычный 2 5 2" xfId="91"/>
    <cellStyle name="Обычный 2 5 2 2" xfId="92"/>
    <cellStyle name="Обычный 2 5 2 2 2" xfId="93"/>
    <cellStyle name="Обычный 2 5 2 2 2 2" xfId="94"/>
    <cellStyle name="Обычный 2 5 2 2 2 2 2" xfId="506"/>
    <cellStyle name="Обычный 2 5 2 2 2 2 2 2" xfId="1237"/>
    <cellStyle name="Обычный 2 5 2 2 2 2 3" xfId="885"/>
    <cellStyle name="Обычный 2 5 2 2 2 3" xfId="505"/>
    <cellStyle name="Обычный 2 5 2 2 2 3 2" xfId="1236"/>
    <cellStyle name="Обычный 2 5 2 2 2 4" xfId="884"/>
    <cellStyle name="Обычный 2 5 2 2 3" xfId="95"/>
    <cellStyle name="Обычный 2 5 2 2 3 2" xfId="507"/>
    <cellStyle name="Обычный 2 5 2 2 3 2 2" xfId="1238"/>
    <cellStyle name="Обычный 2 5 2 2 3 3" xfId="886"/>
    <cellStyle name="Обычный 2 5 2 2 4" xfId="504"/>
    <cellStyle name="Обычный 2 5 2 2 4 2" xfId="1235"/>
    <cellStyle name="Обычный 2 5 2 2 5" xfId="883"/>
    <cellStyle name="Обычный 2 5 2 3" xfId="96"/>
    <cellStyle name="Обычный 2 5 2 3 2" xfId="97"/>
    <cellStyle name="Обычный 2 5 2 3 2 2" xfId="509"/>
    <cellStyle name="Обычный 2 5 2 3 2 2 2" xfId="1240"/>
    <cellStyle name="Обычный 2 5 2 3 2 3" xfId="888"/>
    <cellStyle name="Обычный 2 5 2 3 3" xfId="508"/>
    <cellStyle name="Обычный 2 5 2 3 3 2" xfId="1239"/>
    <cellStyle name="Обычный 2 5 2 3 4" xfId="887"/>
    <cellStyle name="Обычный 2 5 2 4" xfId="98"/>
    <cellStyle name="Обычный 2 5 2 4 2" xfId="510"/>
    <cellStyle name="Обычный 2 5 2 4 2 2" xfId="1241"/>
    <cellStyle name="Обычный 2 5 2 4 3" xfId="889"/>
    <cellStyle name="Обычный 2 5 2 5" xfId="503"/>
    <cellStyle name="Обычный 2 5 2 5 2" xfId="1234"/>
    <cellStyle name="Обычный 2 5 2 6" xfId="882"/>
    <cellStyle name="Обычный 2 5 3" xfId="99"/>
    <cellStyle name="Обычный 2 5 3 2" xfId="100"/>
    <cellStyle name="Обычный 2 5 3 2 2" xfId="101"/>
    <cellStyle name="Обычный 2 5 3 2 2 2" xfId="513"/>
    <cellStyle name="Обычный 2 5 3 2 2 2 2" xfId="1244"/>
    <cellStyle name="Обычный 2 5 3 2 2 3" xfId="892"/>
    <cellStyle name="Обычный 2 5 3 2 3" xfId="512"/>
    <cellStyle name="Обычный 2 5 3 2 3 2" xfId="1243"/>
    <cellStyle name="Обычный 2 5 3 2 4" xfId="891"/>
    <cellStyle name="Обычный 2 5 3 3" xfId="102"/>
    <cellStyle name="Обычный 2 5 3 3 2" xfId="514"/>
    <cellStyle name="Обычный 2 5 3 3 2 2" xfId="1245"/>
    <cellStyle name="Обычный 2 5 3 3 3" xfId="893"/>
    <cellStyle name="Обычный 2 5 3 4" xfId="511"/>
    <cellStyle name="Обычный 2 5 3 4 2" xfId="1242"/>
    <cellStyle name="Обычный 2 5 3 5" xfId="890"/>
    <cellStyle name="Обычный 2 5 4" xfId="103"/>
    <cellStyle name="Обычный 2 5 4 2" xfId="104"/>
    <cellStyle name="Обычный 2 5 4 2 2" xfId="516"/>
    <cellStyle name="Обычный 2 5 4 2 2 2" xfId="1247"/>
    <cellStyle name="Обычный 2 5 4 2 3" xfId="895"/>
    <cellStyle name="Обычный 2 5 4 3" xfId="515"/>
    <cellStyle name="Обычный 2 5 4 3 2" xfId="1246"/>
    <cellStyle name="Обычный 2 5 4 4" xfId="894"/>
    <cellStyle name="Обычный 2 5 5" xfId="105"/>
    <cellStyle name="Обычный 2 5 5 2" xfId="517"/>
    <cellStyle name="Обычный 2 5 5 2 2" xfId="1248"/>
    <cellStyle name="Обычный 2 5 5 3" xfId="896"/>
    <cellStyle name="Обычный 2 5 6" xfId="502"/>
    <cellStyle name="Обычный 2 5 6 2" xfId="1233"/>
    <cellStyle name="Обычный 2 5 7" xfId="881"/>
    <cellStyle name="Обычный 2 5_Отчет за 2015 год" xfId="106"/>
    <cellStyle name="Обычный 2 6" xfId="107"/>
    <cellStyle name="Обычный 2 6 2" xfId="108"/>
    <cellStyle name="Обычный 2 6 2 2" xfId="109"/>
    <cellStyle name="Обычный 2 6 2 2 2" xfId="110"/>
    <cellStyle name="Обычный 2 6 2 2 2 2" xfId="521"/>
    <cellStyle name="Обычный 2 6 2 2 2 2 2" xfId="1252"/>
    <cellStyle name="Обычный 2 6 2 2 2 3" xfId="900"/>
    <cellStyle name="Обычный 2 6 2 2 3" xfId="520"/>
    <cellStyle name="Обычный 2 6 2 2 3 2" xfId="1251"/>
    <cellStyle name="Обычный 2 6 2 2 4" xfId="899"/>
    <cellStyle name="Обычный 2 6 2 3" xfId="111"/>
    <cellStyle name="Обычный 2 6 2 3 2" xfId="522"/>
    <cellStyle name="Обычный 2 6 2 3 2 2" xfId="1253"/>
    <cellStyle name="Обычный 2 6 2 3 3" xfId="901"/>
    <cellStyle name="Обычный 2 6 2 4" xfId="519"/>
    <cellStyle name="Обычный 2 6 2 4 2" xfId="1250"/>
    <cellStyle name="Обычный 2 6 2 5" xfId="898"/>
    <cellStyle name="Обычный 2 6 3" xfId="112"/>
    <cellStyle name="Обычный 2 6 3 2" xfId="113"/>
    <cellStyle name="Обычный 2 6 3 2 2" xfId="524"/>
    <cellStyle name="Обычный 2 6 3 2 2 2" xfId="1255"/>
    <cellStyle name="Обычный 2 6 3 2 3" xfId="903"/>
    <cellStyle name="Обычный 2 6 3 3" xfId="523"/>
    <cellStyle name="Обычный 2 6 3 3 2" xfId="1254"/>
    <cellStyle name="Обычный 2 6 3 4" xfId="902"/>
    <cellStyle name="Обычный 2 6 4" xfId="114"/>
    <cellStyle name="Обычный 2 6 4 2" xfId="525"/>
    <cellStyle name="Обычный 2 6 4 2 2" xfId="1256"/>
    <cellStyle name="Обычный 2 6 4 3" xfId="904"/>
    <cellStyle name="Обычный 2 6 5" xfId="518"/>
    <cellStyle name="Обычный 2 6 5 2" xfId="1249"/>
    <cellStyle name="Обычный 2 6 6" xfId="897"/>
    <cellStyle name="Обычный 2 7" xfId="115"/>
    <cellStyle name="Обычный 2 7 2" xfId="116"/>
    <cellStyle name="Обычный 2 7 2 2" xfId="117"/>
    <cellStyle name="Обычный 2 7 2 2 2" xfId="118"/>
    <cellStyle name="Обычный 2 7 2 2 2 2" xfId="529"/>
    <cellStyle name="Обычный 2 7 2 2 2 2 2" xfId="1260"/>
    <cellStyle name="Обычный 2 7 2 2 2 3" xfId="908"/>
    <cellStyle name="Обычный 2 7 2 2 3" xfId="528"/>
    <cellStyle name="Обычный 2 7 2 2 3 2" xfId="1259"/>
    <cellStyle name="Обычный 2 7 2 2 4" xfId="907"/>
    <cellStyle name="Обычный 2 7 2 3" xfId="119"/>
    <cellStyle name="Обычный 2 7 2 3 2" xfId="530"/>
    <cellStyle name="Обычный 2 7 2 3 2 2" xfId="1261"/>
    <cellStyle name="Обычный 2 7 2 3 3" xfId="909"/>
    <cellStyle name="Обычный 2 7 2 4" xfId="527"/>
    <cellStyle name="Обычный 2 7 2 4 2" xfId="1258"/>
    <cellStyle name="Обычный 2 7 2 5" xfId="906"/>
    <cellStyle name="Обычный 2 7 3" xfId="120"/>
    <cellStyle name="Обычный 2 7 3 2" xfId="121"/>
    <cellStyle name="Обычный 2 7 3 2 2" xfId="532"/>
    <cellStyle name="Обычный 2 7 3 2 2 2" xfId="1263"/>
    <cellStyle name="Обычный 2 7 3 2 3" xfId="911"/>
    <cellStyle name="Обычный 2 7 3 3" xfId="531"/>
    <cellStyle name="Обычный 2 7 3 3 2" xfId="1262"/>
    <cellStyle name="Обычный 2 7 3 4" xfId="910"/>
    <cellStyle name="Обычный 2 7 4" xfId="122"/>
    <cellStyle name="Обычный 2 7 4 2" xfId="533"/>
    <cellStyle name="Обычный 2 7 4 2 2" xfId="1264"/>
    <cellStyle name="Обычный 2 7 4 3" xfId="912"/>
    <cellStyle name="Обычный 2 7 5" xfId="526"/>
    <cellStyle name="Обычный 2 7 5 2" xfId="1257"/>
    <cellStyle name="Обычный 2 7 6" xfId="905"/>
    <cellStyle name="Обычный 2 8" xfId="123"/>
    <cellStyle name="Обычный 2 8 2" xfId="124"/>
    <cellStyle name="Обычный 2 8 2 2" xfId="125"/>
    <cellStyle name="Обычный 2 8 2 2 2" xfId="536"/>
    <cellStyle name="Обычный 2 8 2 2 2 2" xfId="1267"/>
    <cellStyle name="Обычный 2 8 2 2 3" xfId="915"/>
    <cellStyle name="Обычный 2 8 2 3" xfId="535"/>
    <cellStyle name="Обычный 2 8 2 3 2" xfId="1266"/>
    <cellStyle name="Обычный 2 8 2 4" xfId="914"/>
    <cellStyle name="Обычный 2 8 3" xfId="126"/>
    <cellStyle name="Обычный 2 8 3 2" xfId="537"/>
    <cellStyle name="Обычный 2 8 3 2 2" xfId="1268"/>
    <cellStyle name="Обычный 2 8 3 3" xfId="916"/>
    <cellStyle name="Обычный 2 8 4" xfId="534"/>
    <cellStyle name="Обычный 2 8 4 2" xfId="1265"/>
    <cellStyle name="Обычный 2 8 5" xfId="913"/>
    <cellStyle name="Обычный 2 9" xfId="127"/>
    <cellStyle name="Обычный 2 9 2" xfId="128"/>
    <cellStyle name="Обычный 2 9 2 2" xfId="539"/>
    <cellStyle name="Обычный 2 9 2 2 2" xfId="1270"/>
    <cellStyle name="Обычный 2 9 2 3" xfId="918"/>
    <cellStyle name="Обычный 2 9 3" xfId="538"/>
    <cellStyle name="Обычный 2 9 3 2" xfId="1269"/>
    <cellStyle name="Обычный 2 9 4" xfId="917"/>
    <cellStyle name="Обычный 2_Отчет за 2015 год" xfId="129"/>
    <cellStyle name="Обычный 3" xfId="130"/>
    <cellStyle name="Обычный 3 10" xfId="540"/>
    <cellStyle name="Обычный 3 10 2" xfId="1271"/>
    <cellStyle name="Обычный 3 11" xfId="919"/>
    <cellStyle name="Обычный 3 2" xfId="131"/>
    <cellStyle name="Обычный 3 2 2" xfId="132"/>
    <cellStyle name="Обычный 3 2 2 2" xfId="133"/>
    <cellStyle name="Обычный 3 2 2 2 2" xfId="134"/>
    <cellStyle name="Обычный 3 2 2 2 2 2" xfId="135"/>
    <cellStyle name="Обычный 3 2 2 2 2 2 2" xfId="136"/>
    <cellStyle name="Обычный 3 2 2 2 2 2 2 2" xfId="546"/>
    <cellStyle name="Обычный 3 2 2 2 2 2 2 2 2" xfId="1277"/>
    <cellStyle name="Обычный 3 2 2 2 2 2 2 3" xfId="925"/>
    <cellStyle name="Обычный 3 2 2 2 2 2 3" xfId="545"/>
    <cellStyle name="Обычный 3 2 2 2 2 2 3 2" xfId="1276"/>
    <cellStyle name="Обычный 3 2 2 2 2 2 4" xfId="924"/>
    <cellStyle name="Обычный 3 2 2 2 2 3" xfId="137"/>
    <cellStyle name="Обычный 3 2 2 2 2 3 2" xfId="547"/>
    <cellStyle name="Обычный 3 2 2 2 2 3 2 2" xfId="1278"/>
    <cellStyle name="Обычный 3 2 2 2 2 3 3" xfId="926"/>
    <cellStyle name="Обычный 3 2 2 2 2 4" xfId="544"/>
    <cellStyle name="Обычный 3 2 2 2 2 4 2" xfId="1275"/>
    <cellStyle name="Обычный 3 2 2 2 2 5" xfId="923"/>
    <cellStyle name="Обычный 3 2 2 2 3" xfId="138"/>
    <cellStyle name="Обычный 3 2 2 2 3 2" xfId="139"/>
    <cellStyle name="Обычный 3 2 2 2 3 2 2" xfId="549"/>
    <cellStyle name="Обычный 3 2 2 2 3 2 2 2" xfId="1280"/>
    <cellStyle name="Обычный 3 2 2 2 3 2 3" xfId="928"/>
    <cellStyle name="Обычный 3 2 2 2 3 3" xfId="548"/>
    <cellStyle name="Обычный 3 2 2 2 3 3 2" xfId="1279"/>
    <cellStyle name="Обычный 3 2 2 2 3 4" xfId="927"/>
    <cellStyle name="Обычный 3 2 2 2 4" xfId="140"/>
    <cellStyle name="Обычный 3 2 2 2 4 2" xfId="550"/>
    <cellStyle name="Обычный 3 2 2 2 4 2 2" xfId="1281"/>
    <cellStyle name="Обычный 3 2 2 2 4 3" xfId="929"/>
    <cellStyle name="Обычный 3 2 2 2 5" xfId="543"/>
    <cellStyle name="Обычный 3 2 2 2 5 2" xfId="1274"/>
    <cellStyle name="Обычный 3 2 2 2 6" xfId="922"/>
    <cellStyle name="Обычный 3 2 2 3" xfId="141"/>
    <cellStyle name="Обычный 3 2 2 3 2" xfId="142"/>
    <cellStyle name="Обычный 3 2 2 3 2 2" xfId="143"/>
    <cellStyle name="Обычный 3 2 2 3 2 2 2" xfId="553"/>
    <cellStyle name="Обычный 3 2 2 3 2 2 2 2" xfId="1284"/>
    <cellStyle name="Обычный 3 2 2 3 2 2 3" xfId="932"/>
    <cellStyle name="Обычный 3 2 2 3 2 3" xfId="552"/>
    <cellStyle name="Обычный 3 2 2 3 2 3 2" xfId="1283"/>
    <cellStyle name="Обычный 3 2 2 3 2 4" xfId="931"/>
    <cellStyle name="Обычный 3 2 2 3 3" xfId="144"/>
    <cellStyle name="Обычный 3 2 2 3 3 2" xfId="554"/>
    <cellStyle name="Обычный 3 2 2 3 3 2 2" xfId="1285"/>
    <cellStyle name="Обычный 3 2 2 3 3 3" xfId="933"/>
    <cellStyle name="Обычный 3 2 2 3 4" xfId="551"/>
    <cellStyle name="Обычный 3 2 2 3 4 2" xfId="1282"/>
    <cellStyle name="Обычный 3 2 2 3 5" xfId="930"/>
    <cellStyle name="Обычный 3 2 2 4" xfId="145"/>
    <cellStyle name="Обычный 3 2 2 4 2" xfId="146"/>
    <cellStyle name="Обычный 3 2 2 4 2 2" xfId="556"/>
    <cellStyle name="Обычный 3 2 2 4 2 2 2" xfId="1287"/>
    <cellStyle name="Обычный 3 2 2 4 2 3" xfId="935"/>
    <cellStyle name="Обычный 3 2 2 4 3" xfId="555"/>
    <cellStyle name="Обычный 3 2 2 4 3 2" xfId="1286"/>
    <cellStyle name="Обычный 3 2 2 4 4" xfId="934"/>
    <cellStyle name="Обычный 3 2 2 5" xfId="147"/>
    <cellStyle name="Обычный 3 2 2 5 2" xfId="557"/>
    <cellStyle name="Обычный 3 2 2 5 2 2" xfId="1288"/>
    <cellStyle name="Обычный 3 2 2 5 3" xfId="936"/>
    <cellStyle name="Обычный 3 2 2 6" xfId="542"/>
    <cellStyle name="Обычный 3 2 2 6 2" xfId="1273"/>
    <cellStyle name="Обычный 3 2 2 7" xfId="921"/>
    <cellStyle name="Обычный 3 2 2_Отчет за 2015 год" xfId="148"/>
    <cellStyle name="Обычный 3 2 3" xfId="149"/>
    <cellStyle name="Обычный 3 2 3 2" xfId="150"/>
    <cellStyle name="Обычный 3 2 3 2 2" xfId="151"/>
    <cellStyle name="Обычный 3 2 3 2 2 2" xfId="152"/>
    <cellStyle name="Обычный 3 2 3 2 2 2 2" xfId="561"/>
    <cellStyle name="Обычный 3 2 3 2 2 2 2 2" xfId="1292"/>
    <cellStyle name="Обычный 3 2 3 2 2 2 3" xfId="940"/>
    <cellStyle name="Обычный 3 2 3 2 2 3" xfId="560"/>
    <cellStyle name="Обычный 3 2 3 2 2 3 2" xfId="1291"/>
    <cellStyle name="Обычный 3 2 3 2 2 4" xfId="939"/>
    <cellStyle name="Обычный 3 2 3 2 3" xfId="153"/>
    <cellStyle name="Обычный 3 2 3 2 3 2" xfId="562"/>
    <cellStyle name="Обычный 3 2 3 2 3 2 2" xfId="1293"/>
    <cellStyle name="Обычный 3 2 3 2 3 3" xfId="941"/>
    <cellStyle name="Обычный 3 2 3 2 4" xfId="559"/>
    <cellStyle name="Обычный 3 2 3 2 4 2" xfId="1290"/>
    <cellStyle name="Обычный 3 2 3 2 5" xfId="938"/>
    <cellStyle name="Обычный 3 2 3 3" xfId="154"/>
    <cellStyle name="Обычный 3 2 3 3 2" xfId="155"/>
    <cellStyle name="Обычный 3 2 3 3 2 2" xfId="564"/>
    <cellStyle name="Обычный 3 2 3 3 2 2 2" xfId="1295"/>
    <cellStyle name="Обычный 3 2 3 3 2 3" xfId="943"/>
    <cellStyle name="Обычный 3 2 3 3 3" xfId="563"/>
    <cellStyle name="Обычный 3 2 3 3 3 2" xfId="1294"/>
    <cellStyle name="Обычный 3 2 3 3 4" xfId="942"/>
    <cellStyle name="Обычный 3 2 3 4" xfId="156"/>
    <cellStyle name="Обычный 3 2 3 4 2" xfId="565"/>
    <cellStyle name="Обычный 3 2 3 4 2 2" xfId="1296"/>
    <cellStyle name="Обычный 3 2 3 4 3" xfId="944"/>
    <cellStyle name="Обычный 3 2 3 5" xfId="558"/>
    <cellStyle name="Обычный 3 2 3 5 2" xfId="1289"/>
    <cellStyle name="Обычный 3 2 3 6" xfId="937"/>
    <cellStyle name="Обычный 3 2 4" xfId="157"/>
    <cellStyle name="Обычный 3 2 4 2" xfId="158"/>
    <cellStyle name="Обычный 3 2 4 2 2" xfId="159"/>
    <cellStyle name="Обычный 3 2 4 2 2 2" xfId="568"/>
    <cellStyle name="Обычный 3 2 4 2 2 2 2" xfId="1299"/>
    <cellStyle name="Обычный 3 2 4 2 2 3" xfId="947"/>
    <cellStyle name="Обычный 3 2 4 2 3" xfId="567"/>
    <cellStyle name="Обычный 3 2 4 2 3 2" xfId="1298"/>
    <cellStyle name="Обычный 3 2 4 2 4" xfId="946"/>
    <cellStyle name="Обычный 3 2 4 3" xfId="160"/>
    <cellStyle name="Обычный 3 2 4 3 2" xfId="569"/>
    <cellStyle name="Обычный 3 2 4 3 2 2" xfId="1300"/>
    <cellStyle name="Обычный 3 2 4 3 3" xfId="948"/>
    <cellStyle name="Обычный 3 2 4 4" xfId="566"/>
    <cellStyle name="Обычный 3 2 4 4 2" xfId="1297"/>
    <cellStyle name="Обычный 3 2 4 5" xfId="945"/>
    <cellStyle name="Обычный 3 2 5" xfId="161"/>
    <cellStyle name="Обычный 3 2 5 2" xfId="162"/>
    <cellStyle name="Обычный 3 2 5 2 2" xfId="571"/>
    <cellStyle name="Обычный 3 2 5 2 2 2" xfId="1302"/>
    <cellStyle name="Обычный 3 2 5 2 3" xfId="950"/>
    <cellStyle name="Обычный 3 2 5 3" xfId="570"/>
    <cellStyle name="Обычный 3 2 5 3 2" xfId="1301"/>
    <cellStyle name="Обычный 3 2 5 4" xfId="949"/>
    <cellStyle name="Обычный 3 2 6" xfId="163"/>
    <cellStyle name="Обычный 3 2 6 2" xfId="572"/>
    <cellStyle name="Обычный 3 2 6 2 2" xfId="1303"/>
    <cellStyle name="Обычный 3 2 6 3" xfId="951"/>
    <cellStyle name="Обычный 3 2 7" xfId="541"/>
    <cellStyle name="Обычный 3 2 7 2" xfId="1272"/>
    <cellStyle name="Обычный 3 2 8" xfId="920"/>
    <cellStyle name="Обычный 3 2_Отчет за 2015 год" xfId="164"/>
    <cellStyle name="Обычный 3 3" xfId="165"/>
    <cellStyle name="Обычный 3 3 2" xfId="166"/>
    <cellStyle name="Обычный 3 3 2 2" xfId="167"/>
    <cellStyle name="Обычный 3 3 2 2 2" xfId="168"/>
    <cellStyle name="Обычный 3 3 2 2 2 2" xfId="169"/>
    <cellStyle name="Обычный 3 3 2 2 2 2 2" xfId="170"/>
    <cellStyle name="Обычный 3 3 2 2 2 2 2 2" xfId="578"/>
    <cellStyle name="Обычный 3 3 2 2 2 2 2 2 2" xfId="1309"/>
    <cellStyle name="Обычный 3 3 2 2 2 2 2 3" xfId="957"/>
    <cellStyle name="Обычный 3 3 2 2 2 2 3" xfId="577"/>
    <cellStyle name="Обычный 3 3 2 2 2 2 3 2" xfId="1308"/>
    <cellStyle name="Обычный 3 3 2 2 2 2 4" xfId="956"/>
    <cellStyle name="Обычный 3 3 2 2 2 3" xfId="171"/>
    <cellStyle name="Обычный 3 3 2 2 2 3 2" xfId="579"/>
    <cellStyle name="Обычный 3 3 2 2 2 3 2 2" xfId="1310"/>
    <cellStyle name="Обычный 3 3 2 2 2 3 3" xfId="958"/>
    <cellStyle name="Обычный 3 3 2 2 2 4" xfId="576"/>
    <cellStyle name="Обычный 3 3 2 2 2 4 2" xfId="1307"/>
    <cellStyle name="Обычный 3 3 2 2 2 5" xfId="955"/>
    <cellStyle name="Обычный 3 3 2 2 3" xfId="172"/>
    <cellStyle name="Обычный 3 3 2 2 3 2" xfId="173"/>
    <cellStyle name="Обычный 3 3 2 2 3 2 2" xfId="581"/>
    <cellStyle name="Обычный 3 3 2 2 3 2 2 2" xfId="1312"/>
    <cellStyle name="Обычный 3 3 2 2 3 2 3" xfId="960"/>
    <cellStyle name="Обычный 3 3 2 2 3 3" xfId="580"/>
    <cellStyle name="Обычный 3 3 2 2 3 3 2" xfId="1311"/>
    <cellStyle name="Обычный 3 3 2 2 3 4" xfId="959"/>
    <cellStyle name="Обычный 3 3 2 2 4" xfId="174"/>
    <cellStyle name="Обычный 3 3 2 2 4 2" xfId="582"/>
    <cellStyle name="Обычный 3 3 2 2 4 2 2" xfId="1313"/>
    <cellStyle name="Обычный 3 3 2 2 4 3" xfId="961"/>
    <cellStyle name="Обычный 3 3 2 2 5" xfId="575"/>
    <cellStyle name="Обычный 3 3 2 2 5 2" xfId="1306"/>
    <cellStyle name="Обычный 3 3 2 2 6" xfId="954"/>
    <cellStyle name="Обычный 3 3 2 3" xfId="175"/>
    <cellStyle name="Обычный 3 3 2 3 2" xfId="176"/>
    <cellStyle name="Обычный 3 3 2 3 2 2" xfId="177"/>
    <cellStyle name="Обычный 3 3 2 3 2 2 2" xfId="585"/>
    <cellStyle name="Обычный 3 3 2 3 2 2 2 2" xfId="1316"/>
    <cellStyle name="Обычный 3 3 2 3 2 2 3" xfId="964"/>
    <cellStyle name="Обычный 3 3 2 3 2 3" xfId="584"/>
    <cellStyle name="Обычный 3 3 2 3 2 3 2" xfId="1315"/>
    <cellStyle name="Обычный 3 3 2 3 2 4" xfId="963"/>
    <cellStyle name="Обычный 3 3 2 3 3" xfId="178"/>
    <cellStyle name="Обычный 3 3 2 3 3 2" xfId="586"/>
    <cellStyle name="Обычный 3 3 2 3 3 2 2" xfId="1317"/>
    <cellStyle name="Обычный 3 3 2 3 3 3" xfId="965"/>
    <cellStyle name="Обычный 3 3 2 3 4" xfId="583"/>
    <cellStyle name="Обычный 3 3 2 3 4 2" xfId="1314"/>
    <cellStyle name="Обычный 3 3 2 3 5" xfId="962"/>
    <cellStyle name="Обычный 3 3 2 4" xfId="179"/>
    <cellStyle name="Обычный 3 3 2 4 2" xfId="180"/>
    <cellStyle name="Обычный 3 3 2 4 2 2" xfId="588"/>
    <cellStyle name="Обычный 3 3 2 4 2 2 2" xfId="1319"/>
    <cellStyle name="Обычный 3 3 2 4 2 3" xfId="967"/>
    <cellStyle name="Обычный 3 3 2 4 3" xfId="587"/>
    <cellStyle name="Обычный 3 3 2 4 3 2" xfId="1318"/>
    <cellStyle name="Обычный 3 3 2 4 4" xfId="966"/>
    <cellStyle name="Обычный 3 3 2 5" xfId="181"/>
    <cellStyle name="Обычный 3 3 2 5 2" xfId="589"/>
    <cellStyle name="Обычный 3 3 2 5 2 2" xfId="1320"/>
    <cellStyle name="Обычный 3 3 2 5 3" xfId="968"/>
    <cellStyle name="Обычный 3 3 2 6" xfId="574"/>
    <cellStyle name="Обычный 3 3 2 6 2" xfId="1305"/>
    <cellStyle name="Обычный 3 3 2 7" xfId="953"/>
    <cellStyle name="Обычный 3 3 2_Отчет за 2015 год" xfId="182"/>
    <cellStyle name="Обычный 3 3 3" xfId="183"/>
    <cellStyle name="Обычный 3 3 3 2" xfId="184"/>
    <cellStyle name="Обычный 3 3 3 2 2" xfId="185"/>
    <cellStyle name="Обычный 3 3 3 2 2 2" xfId="186"/>
    <cellStyle name="Обычный 3 3 3 2 2 2 2" xfId="593"/>
    <cellStyle name="Обычный 3 3 3 2 2 2 2 2" xfId="1324"/>
    <cellStyle name="Обычный 3 3 3 2 2 2 3" xfId="972"/>
    <cellStyle name="Обычный 3 3 3 2 2 3" xfId="592"/>
    <cellStyle name="Обычный 3 3 3 2 2 3 2" xfId="1323"/>
    <cellStyle name="Обычный 3 3 3 2 2 4" xfId="971"/>
    <cellStyle name="Обычный 3 3 3 2 3" xfId="187"/>
    <cellStyle name="Обычный 3 3 3 2 3 2" xfId="594"/>
    <cellStyle name="Обычный 3 3 3 2 3 2 2" xfId="1325"/>
    <cellStyle name="Обычный 3 3 3 2 3 3" xfId="973"/>
    <cellStyle name="Обычный 3 3 3 2 4" xfId="591"/>
    <cellStyle name="Обычный 3 3 3 2 4 2" xfId="1322"/>
    <cellStyle name="Обычный 3 3 3 2 5" xfId="970"/>
    <cellStyle name="Обычный 3 3 3 3" xfId="188"/>
    <cellStyle name="Обычный 3 3 3 3 2" xfId="189"/>
    <cellStyle name="Обычный 3 3 3 3 2 2" xfId="596"/>
    <cellStyle name="Обычный 3 3 3 3 2 2 2" xfId="1327"/>
    <cellStyle name="Обычный 3 3 3 3 2 3" xfId="975"/>
    <cellStyle name="Обычный 3 3 3 3 3" xfId="595"/>
    <cellStyle name="Обычный 3 3 3 3 3 2" xfId="1326"/>
    <cellStyle name="Обычный 3 3 3 3 4" xfId="974"/>
    <cellStyle name="Обычный 3 3 3 4" xfId="190"/>
    <cellStyle name="Обычный 3 3 3 4 2" xfId="597"/>
    <cellStyle name="Обычный 3 3 3 4 2 2" xfId="1328"/>
    <cellStyle name="Обычный 3 3 3 4 3" xfId="976"/>
    <cellStyle name="Обычный 3 3 3 5" xfId="590"/>
    <cellStyle name="Обычный 3 3 3 5 2" xfId="1321"/>
    <cellStyle name="Обычный 3 3 3 6" xfId="969"/>
    <cellStyle name="Обычный 3 3 4" xfId="191"/>
    <cellStyle name="Обычный 3 3 4 2" xfId="192"/>
    <cellStyle name="Обычный 3 3 4 2 2" xfId="193"/>
    <cellStyle name="Обычный 3 3 4 2 2 2" xfId="600"/>
    <cellStyle name="Обычный 3 3 4 2 2 2 2" xfId="1331"/>
    <cellStyle name="Обычный 3 3 4 2 2 3" xfId="979"/>
    <cellStyle name="Обычный 3 3 4 2 3" xfId="599"/>
    <cellStyle name="Обычный 3 3 4 2 3 2" xfId="1330"/>
    <cellStyle name="Обычный 3 3 4 2 4" xfId="978"/>
    <cellStyle name="Обычный 3 3 4 3" xfId="194"/>
    <cellStyle name="Обычный 3 3 4 3 2" xfId="601"/>
    <cellStyle name="Обычный 3 3 4 3 2 2" xfId="1332"/>
    <cellStyle name="Обычный 3 3 4 3 3" xfId="980"/>
    <cellStyle name="Обычный 3 3 4 4" xfId="598"/>
    <cellStyle name="Обычный 3 3 4 4 2" xfId="1329"/>
    <cellStyle name="Обычный 3 3 4 5" xfId="977"/>
    <cellStyle name="Обычный 3 3 5" xfId="195"/>
    <cellStyle name="Обычный 3 3 5 2" xfId="196"/>
    <cellStyle name="Обычный 3 3 5 2 2" xfId="603"/>
    <cellStyle name="Обычный 3 3 5 2 2 2" xfId="1334"/>
    <cellStyle name="Обычный 3 3 5 2 3" xfId="982"/>
    <cellStyle name="Обычный 3 3 5 3" xfId="602"/>
    <cellStyle name="Обычный 3 3 5 3 2" xfId="1333"/>
    <cellStyle name="Обычный 3 3 5 4" xfId="981"/>
    <cellStyle name="Обычный 3 3 6" xfId="197"/>
    <cellStyle name="Обычный 3 3 6 2" xfId="604"/>
    <cellStyle name="Обычный 3 3 6 2 2" xfId="1335"/>
    <cellStyle name="Обычный 3 3 6 3" xfId="983"/>
    <cellStyle name="Обычный 3 3 7" xfId="573"/>
    <cellStyle name="Обычный 3 3 7 2" xfId="1304"/>
    <cellStyle name="Обычный 3 3 8" xfId="952"/>
    <cellStyle name="Обычный 3 3_Отчет за 2015 год" xfId="198"/>
    <cellStyle name="Обычный 3 4" xfId="199"/>
    <cellStyle name="Обычный 3 4 2" xfId="200"/>
    <cellStyle name="Обычный 3 4 2 2" xfId="201"/>
    <cellStyle name="Обычный 3 4 2 2 2" xfId="202"/>
    <cellStyle name="Обычный 3 4 2 2 2 2" xfId="203"/>
    <cellStyle name="Обычный 3 4 2 2 2 2 2" xfId="609"/>
    <cellStyle name="Обычный 3 4 2 2 2 2 2 2" xfId="1340"/>
    <cellStyle name="Обычный 3 4 2 2 2 2 3" xfId="988"/>
    <cellStyle name="Обычный 3 4 2 2 2 3" xfId="608"/>
    <cellStyle name="Обычный 3 4 2 2 2 3 2" xfId="1339"/>
    <cellStyle name="Обычный 3 4 2 2 2 4" xfId="987"/>
    <cellStyle name="Обычный 3 4 2 2 3" xfId="204"/>
    <cellStyle name="Обычный 3 4 2 2 3 2" xfId="610"/>
    <cellStyle name="Обычный 3 4 2 2 3 2 2" xfId="1341"/>
    <cellStyle name="Обычный 3 4 2 2 3 3" xfId="989"/>
    <cellStyle name="Обычный 3 4 2 2 4" xfId="607"/>
    <cellStyle name="Обычный 3 4 2 2 4 2" xfId="1338"/>
    <cellStyle name="Обычный 3 4 2 2 5" xfId="986"/>
    <cellStyle name="Обычный 3 4 2 3" xfId="205"/>
    <cellStyle name="Обычный 3 4 2 3 2" xfId="206"/>
    <cellStyle name="Обычный 3 4 2 3 2 2" xfId="612"/>
    <cellStyle name="Обычный 3 4 2 3 2 2 2" xfId="1343"/>
    <cellStyle name="Обычный 3 4 2 3 2 3" xfId="991"/>
    <cellStyle name="Обычный 3 4 2 3 3" xfId="611"/>
    <cellStyle name="Обычный 3 4 2 3 3 2" xfId="1342"/>
    <cellStyle name="Обычный 3 4 2 3 4" xfId="990"/>
    <cellStyle name="Обычный 3 4 2 4" xfId="207"/>
    <cellStyle name="Обычный 3 4 2 4 2" xfId="613"/>
    <cellStyle name="Обычный 3 4 2 4 2 2" xfId="1344"/>
    <cellStyle name="Обычный 3 4 2 4 3" xfId="992"/>
    <cellStyle name="Обычный 3 4 2 5" xfId="606"/>
    <cellStyle name="Обычный 3 4 2 5 2" xfId="1337"/>
    <cellStyle name="Обычный 3 4 2 6" xfId="985"/>
    <cellStyle name="Обычный 3 4 3" xfId="208"/>
    <cellStyle name="Обычный 3 4 3 2" xfId="209"/>
    <cellStyle name="Обычный 3 4 3 2 2" xfId="210"/>
    <cellStyle name="Обычный 3 4 3 2 2 2" xfId="616"/>
    <cellStyle name="Обычный 3 4 3 2 2 2 2" xfId="1347"/>
    <cellStyle name="Обычный 3 4 3 2 2 3" xfId="995"/>
    <cellStyle name="Обычный 3 4 3 2 3" xfId="615"/>
    <cellStyle name="Обычный 3 4 3 2 3 2" xfId="1346"/>
    <cellStyle name="Обычный 3 4 3 2 4" xfId="994"/>
    <cellStyle name="Обычный 3 4 3 3" xfId="211"/>
    <cellStyle name="Обычный 3 4 3 3 2" xfId="617"/>
    <cellStyle name="Обычный 3 4 3 3 2 2" xfId="1348"/>
    <cellStyle name="Обычный 3 4 3 3 3" xfId="996"/>
    <cellStyle name="Обычный 3 4 3 4" xfId="614"/>
    <cellStyle name="Обычный 3 4 3 4 2" xfId="1345"/>
    <cellStyle name="Обычный 3 4 3 5" xfId="993"/>
    <cellStyle name="Обычный 3 4 4" xfId="212"/>
    <cellStyle name="Обычный 3 4 4 2" xfId="213"/>
    <cellStyle name="Обычный 3 4 4 2 2" xfId="619"/>
    <cellStyle name="Обычный 3 4 4 2 2 2" xfId="1350"/>
    <cellStyle name="Обычный 3 4 4 2 3" xfId="998"/>
    <cellStyle name="Обычный 3 4 4 3" xfId="618"/>
    <cellStyle name="Обычный 3 4 4 3 2" xfId="1349"/>
    <cellStyle name="Обычный 3 4 4 4" xfId="997"/>
    <cellStyle name="Обычный 3 4 5" xfId="214"/>
    <cellStyle name="Обычный 3 4 5 2" xfId="620"/>
    <cellStyle name="Обычный 3 4 5 2 2" xfId="1351"/>
    <cellStyle name="Обычный 3 4 5 3" xfId="999"/>
    <cellStyle name="Обычный 3 4 6" xfId="605"/>
    <cellStyle name="Обычный 3 4 6 2" xfId="1336"/>
    <cellStyle name="Обычный 3 4 7" xfId="984"/>
    <cellStyle name="Обычный 3 4_Отчет за 2015 год" xfId="215"/>
    <cellStyle name="Обычный 3 5" xfId="216"/>
    <cellStyle name="Обычный 3 5 2" xfId="217"/>
    <cellStyle name="Обычный 3 5 2 2" xfId="218"/>
    <cellStyle name="Обычный 3 5 2 2 2" xfId="219"/>
    <cellStyle name="Обычный 3 5 2 2 2 2" xfId="624"/>
    <cellStyle name="Обычный 3 5 2 2 2 2 2" xfId="1355"/>
    <cellStyle name="Обычный 3 5 2 2 2 3" xfId="1003"/>
    <cellStyle name="Обычный 3 5 2 2 3" xfId="623"/>
    <cellStyle name="Обычный 3 5 2 2 3 2" xfId="1354"/>
    <cellStyle name="Обычный 3 5 2 2 4" xfId="1002"/>
    <cellStyle name="Обычный 3 5 2 3" xfId="220"/>
    <cellStyle name="Обычный 3 5 2 3 2" xfId="625"/>
    <cellStyle name="Обычный 3 5 2 3 2 2" xfId="1356"/>
    <cellStyle name="Обычный 3 5 2 3 3" xfId="1004"/>
    <cellStyle name="Обычный 3 5 2 4" xfId="622"/>
    <cellStyle name="Обычный 3 5 2 4 2" xfId="1353"/>
    <cellStyle name="Обычный 3 5 2 5" xfId="1001"/>
    <cellStyle name="Обычный 3 5 3" xfId="221"/>
    <cellStyle name="Обычный 3 5 3 2" xfId="222"/>
    <cellStyle name="Обычный 3 5 3 2 2" xfId="627"/>
    <cellStyle name="Обычный 3 5 3 2 2 2" xfId="1358"/>
    <cellStyle name="Обычный 3 5 3 2 3" xfId="1006"/>
    <cellStyle name="Обычный 3 5 3 3" xfId="626"/>
    <cellStyle name="Обычный 3 5 3 3 2" xfId="1357"/>
    <cellStyle name="Обычный 3 5 3 4" xfId="1005"/>
    <cellStyle name="Обычный 3 5 4" xfId="223"/>
    <cellStyle name="Обычный 3 5 4 2" xfId="628"/>
    <cellStyle name="Обычный 3 5 4 2 2" xfId="1359"/>
    <cellStyle name="Обычный 3 5 4 3" xfId="1007"/>
    <cellStyle name="Обычный 3 5 5" xfId="621"/>
    <cellStyle name="Обычный 3 5 5 2" xfId="1352"/>
    <cellStyle name="Обычный 3 5 6" xfId="1000"/>
    <cellStyle name="Обычный 3 6" xfId="224"/>
    <cellStyle name="Обычный 3 6 2" xfId="225"/>
    <cellStyle name="Обычный 3 6 2 2" xfId="226"/>
    <cellStyle name="Обычный 3 6 2 2 2" xfId="227"/>
    <cellStyle name="Обычный 3 6 2 2 2 2" xfId="632"/>
    <cellStyle name="Обычный 3 6 2 2 2 2 2" xfId="1363"/>
    <cellStyle name="Обычный 3 6 2 2 2 3" xfId="1011"/>
    <cellStyle name="Обычный 3 6 2 2 3" xfId="631"/>
    <cellStyle name="Обычный 3 6 2 2 3 2" xfId="1362"/>
    <cellStyle name="Обычный 3 6 2 2 4" xfId="1010"/>
    <cellStyle name="Обычный 3 6 2 3" xfId="228"/>
    <cellStyle name="Обычный 3 6 2 3 2" xfId="633"/>
    <cellStyle name="Обычный 3 6 2 3 2 2" xfId="1364"/>
    <cellStyle name="Обычный 3 6 2 3 3" xfId="1012"/>
    <cellStyle name="Обычный 3 6 2 4" xfId="630"/>
    <cellStyle name="Обычный 3 6 2 4 2" xfId="1361"/>
    <cellStyle name="Обычный 3 6 2 5" xfId="1009"/>
    <cellStyle name="Обычный 3 6 3" xfId="229"/>
    <cellStyle name="Обычный 3 6 3 2" xfId="230"/>
    <cellStyle name="Обычный 3 6 3 2 2" xfId="635"/>
    <cellStyle name="Обычный 3 6 3 2 2 2" xfId="1366"/>
    <cellStyle name="Обычный 3 6 3 2 3" xfId="1014"/>
    <cellStyle name="Обычный 3 6 3 3" xfId="634"/>
    <cellStyle name="Обычный 3 6 3 3 2" xfId="1365"/>
    <cellStyle name="Обычный 3 6 3 4" xfId="1013"/>
    <cellStyle name="Обычный 3 6 4" xfId="231"/>
    <cellStyle name="Обычный 3 6 4 2" xfId="636"/>
    <cellStyle name="Обычный 3 6 4 2 2" xfId="1367"/>
    <cellStyle name="Обычный 3 6 4 3" xfId="1015"/>
    <cellStyle name="Обычный 3 6 5" xfId="629"/>
    <cellStyle name="Обычный 3 6 5 2" xfId="1360"/>
    <cellStyle name="Обычный 3 6 6" xfId="1008"/>
    <cellStyle name="Обычный 3 7" xfId="232"/>
    <cellStyle name="Обычный 3 7 2" xfId="233"/>
    <cellStyle name="Обычный 3 7 2 2" xfId="234"/>
    <cellStyle name="Обычный 3 7 2 2 2" xfId="639"/>
    <cellStyle name="Обычный 3 7 2 2 2 2" xfId="1370"/>
    <cellStyle name="Обычный 3 7 2 2 3" xfId="1018"/>
    <cellStyle name="Обычный 3 7 2 3" xfId="638"/>
    <cellStyle name="Обычный 3 7 2 3 2" xfId="1369"/>
    <cellStyle name="Обычный 3 7 2 4" xfId="1017"/>
    <cellStyle name="Обычный 3 7 3" xfId="235"/>
    <cellStyle name="Обычный 3 7 3 2" xfId="640"/>
    <cellStyle name="Обычный 3 7 3 2 2" xfId="1371"/>
    <cellStyle name="Обычный 3 7 3 3" xfId="1019"/>
    <cellStyle name="Обычный 3 7 4" xfId="637"/>
    <cellStyle name="Обычный 3 7 4 2" xfId="1368"/>
    <cellStyle name="Обычный 3 7 5" xfId="1016"/>
    <cellStyle name="Обычный 3 8" xfId="236"/>
    <cellStyle name="Обычный 3 8 2" xfId="237"/>
    <cellStyle name="Обычный 3 8 2 2" xfId="642"/>
    <cellStyle name="Обычный 3 8 2 2 2" xfId="1373"/>
    <cellStyle name="Обычный 3 8 2 3" xfId="1021"/>
    <cellStyle name="Обычный 3 8 3" xfId="641"/>
    <cellStyle name="Обычный 3 8 3 2" xfId="1372"/>
    <cellStyle name="Обычный 3 8 4" xfId="1020"/>
    <cellStyle name="Обычный 3 9" xfId="238"/>
    <cellStyle name="Обычный 3 9 2" xfId="643"/>
    <cellStyle name="Обычный 3 9 2 2" xfId="1374"/>
    <cellStyle name="Обычный 3 9 3" xfId="1022"/>
    <cellStyle name="Обычный 3_Отчет за 2015 год" xfId="239"/>
    <cellStyle name="Обычный 4" xfId="240"/>
    <cellStyle name="Обычный 4 10" xfId="644"/>
    <cellStyle name="Обычный 4 10 2" xfId="1375"/>
    <cellStyle name="Обычный 4 11" xfId="1023"/>
    <cellStyle name="Обычный 4 2" xfId="241"/>
    <cellStyle name="Обычный 4 2 2" xfId="242"/>
    <cellStyle name="Обычный 4 2 2 2" xfId="243"/>
    <cellStyle name="Обычный 4 2 2 2 2" xfId="244"/>
    <cellStyle name="Обычный 4 2 2 2 2 2" xfId="245"/>
    <cellStyle name="Обычный 4 2 2 2 2 2 2" xfId="246"/>
    <cellStyle name="Обычный 4 2 2 2 2 2 2 2" xfId="650"/>
    <cellStyle name="Обычный 4 2 2 2 2 2 2 2 2" xfId="1381"/>
    <cellStyle name="Обычный 4 2 2 2 2 2 2 3" xfId="1029"/>
    <cellStyle name="Обычный 4 2 2 2 2 2 3" xfId="649"/>
    <cellStyle name="Обычный 4 2 2 2 2 2 3 2" xfId="1380"/>
    <cellStyle name="Обычный 4 2 2 2 2 2 4" xfId="1028"/>
    <cellStyle name="Обычный 4 2 2 2 2 3" xfId="247"/>
    <cellStyle name="Обычный 4 2 2 2 2 3 2" xfId="651"/>
    <cellStyle name="Обычный 4 2 2 2 2 3 2 2" xfId="1382"/>
    <cellStyle name="Обычный 4 2 2 2 2 3 3" xfId="1030"/>
    <cellStyle name="Обычный 4 2 2 2 2 4" xfId="648"/>
    <cellStyle name="Обычный 4 2 2 2 2 4 2" xfId="1379"/>
    <cellStyle name="Обычный 4 2 2 2 2 5" xfId="1027"/>
    <cellStyle name="Обычный 4 2 2 2 3" xfId="248"/>
    <cellStyle name="Обычный 4 2 2 2 3 2" xfId="249"/>
    <cellStyle name="Обычный 4 2 2 2 3 2 2" xfId="653"/>
    <cellStyle name="Обычный 4 2 2 2 3 2 2 2" xfId="1384"/>
    <cellStyle name="Обычный 4 2 2 2 3 2 3" xfId="1032"/>
    <cellStyle name="Обычный 4 2 2 2 3 3" xfId="652"/>
    <cellStyle name="Обычный 4 2 2 2 3 3 2" xfId="1383"/>
    <cellStyle name="Обычный 4 2 2 2 3 4" xfId="1031"/>
    <cellStyle name="Обычный 4 2 2 2 4" xfId="250"/>
    <cellStyle name="Обычный 4 2 2 2 4 2" xfId="654"/>
    <cellStyle name="Обычный 4 2 2 2 4 2 2" xfId="1385"/>
    <cellStyle name="Обычный 4 2 2 2 4 3" xfId="1033"/>
    <cellStyle name="Обычный 4 2 2 2 5" xfId="647"/>
    <cellStyle name="Обычный 4 2 2 2 5 2" xfId="1378"/>
    <cellStyle name="Обычный 4 2 2 2 6" xfId="1026"/>
    <cellStyle name="Обычный 4 2 2 3" xfId="251"/>
    <cellStyle name="Обычный 4 2 2 3 2" xfId="252"/>
    <cellStyle name="Обычный 4 2 2 3 2 2" xfId="253"/>
    <cellStyle name="Обычный 4 2 2 3 2 2 2" xfId="657"/>
    <cellStyle name="Обычный 4 2 2 3 2 2 2 2" xfId="1388"/>
    <cellStyle name="Обычный 4 2 2 3 2 2 3" xfId="1036"/>
    <cellStyle name="Обычный 4 2 2 3 2 3" xfId="656"/>
    <cellStyle name="Обычный 4 2 2 3 2 3 2" xfId="1387"/>
    <cellStyle name="Обычный 4 2 2 3 2 4" xfId="1035"/>
    <cellStyle name="Обычный 4 2 2 3 3" xfId="254"/>
    <cellStyle name="Обычный 4 2 2 3 3 2" xfId="658"/>
    <cellStyle name="Обычный 4 2 2 3 3 2 2" xfId="1389"/>
    <cellStyle name="Обычный 4 2 2 3 3 3" xfId="1037"/>
    <cellStyle name="Обычный 4 2 2 3 4" xfId="655"/>
    <cellStyle name="Обычный 4 2 2 3 4 2" xfId="1386"/>
    <cellStyle name="Обычный 4 2 2 3 5" xfId="1034"/>
    <cellStyle name="Обычный 4 2 2 4" xfId="255"/>
    <cellStyle name="Обычный 4 2 2 4 2" xfId="256"/>
    <cellStyle name="Обычный 4 2 2 4 2 2" xfId="660"/>
    <cellStyle name="Обычный 4 2 2 4 2 2 2" xfId="1391"/>
    <cellStyle name="Обычный 4 2 2 4 2 3" xfId="1039"/>
    <cellStyle name="Обычный 4 2 2 4 3" xfId="659"/>
    <cellStyle name="Обычный 4 2 2 4 3 2" xfId="1390"/>
    <cellStyle name="Обычный 4 2 2 4 4" xfId="1038"/>
    <cellStyle name="Обычный 4 2 2 5" xfId="257"/>
    <cellStyle name="Обычный 4 2 2 5 2" xfId="661"/>
    <cellStyle name="Обычный 4 2 2 5 2 2" xfId="1392"/>
    <cellStyle name="Обычный 4 2 2 5 3" xfId="1040"/>
    <cellStyle name="Обычный 4 2 2 6" xfId="646"/>
    <cellStyle name="Обычный 4 2 2 6 2" xfId="1377"/>
    <cellStyle name="Обычный 4 2 2 7" xfId="1025"/>
    <cellStyle name="Обычный 4 2 2_Отчет за 2015 год" xfId="258"/>
    <cellStyle name="Обычный 4 2 3" xfId="259"/>
    <cellStyle name="Обычный 4 2 3 2" xfId="260"/>
    <cellStyle name="Обычный 4 2 3 2 2" xfId="261"/>
    <cellStyle name="Обычный 4 2 3 2 2 2" xfId="262"/>
    <cellStyle name="Обычный 4 2 3 2 2 2 2" xfId="665"/>
    <cellStyle name="Обычный 4 2 3 2 2 2 2 2" xfId="1396"/>
    <cellStyle name="Обычный 4 2 3 2 2 2 3" xfId="1044"/>
    <cellStyle name="Обычный 4 2 3 2 2 3" xfId="664"/>
    <cellStyle name="Обычный 4 2 3 2 2 3 2" xfId="1395"/>
    <cellStyle name="Обычный 4 2 3 2 2 4" xfId="1043"/>
    <cellStyle name="Обычный 4 2 3 2 3" xfId="263"/>
    <cellStyle name="Обычный 4 2 3 2 3 2" xfId="666"/>
    <cellStyle name="Обычный 4 2 3 2 3 2 2" xfId="1397"/>
    <cellStyle name="Обычный 4 2 3 2 3 3" xfId="1045"/>
    <cellStyle name="Обычный 4 2 3 2 4" xfId="663"/>
    <cellStyle name="Обычный 4 2 3 2 4 2" xfId="1394"/>
    <cellStyle name="Обычный 4 2 3 2 5" xfId="1042"/>
    <cellStyle name="Обычный 4 2 3 3" xfId="264"/>
    <cellStyle name="Обычный 4 2 3 3 2" xfId="265"/>
    <cellStyle name="Обычный 4 2 3 3 2 2" xfId="668"/>
    <cellStyle name="Обычный 4 2 3 3 2 2 2" xfId="1399"/>
    <cellStyle name="Обычный 4 2 3 3 2 3" xfId="1047"/>
    <cellStyle name="Обычный 4 2 3 3 3" xfId="667"/>
    <cellStyle name="Обычный 4 2 3 3 3 2" xfId="1398"/>
    <cellStyle name="Обычный 4 2 3 3 4" xfId="1046"/>
    <cellStyle name="Обычный 4 2 3 4" xfId="266"/>
    <cellStyle name="Обычный 4 2 3 4 2" xfId="669"/>
    <cellStyle name="Обычный 4 2 3 4 2 2" xfId="1400"/>
    <cellStyle name="Обычный 4 2 3 4 3" xfId="1048"/>
    <cellStyle name="Обычный 4 2 3 5" xfId="662"/>
    <cellStyle name="Обычный 4 2 3 5 2" xfId="1393"/>
    <cellStyle name="Обычный 4 2 3 6" xfId="1041"/>
    <cellStyle name="Обычный 4 2 4" xfId="267"/>
    <cellStyle name="Обычный 4 2 4 2" xfId="268"/>
    <cellStyle name="Обычный 4 2 4 2 2" xfId="269"/>
    <cellStyle name="Обычный 4 2 4 2 2 2" xfId="672"/>
    <cellStyle name="Обычный 4 2 4 2 2 2 2" xfId="1403"/>
    <cellStyle name="Обычный 4 2 4 2 2 3" xfId="1051"/>
    <cellStyle name="Обычный 4 2 4 2 3" xfId="671"/>
    <cellStyle name="Обычный 4 2 4 2 3 2" xfId="1402"/>
    <cellStyle name="Обычный 4 2 4 2 4" xfId="1050"/>
    <cellStyle name="Обычный 4 2 4 3" xfId="270"/>
    <cellStyle name="Обычный 4 2 4 3 2" xfId="673"/>
    <cellStyle name="Обычный 4 2 4 3 2 2" xfId="1404"/>
    <cellStyle name="Обычный 4 2 4 3 3" xfId="1052"/>
    <cellStyle name="Обычный 4 2 4 4" xfId="670"/>
    <cellStyle name="Обычный 4 2 4 4 2" xfId="1401"/>
    <cellStyle name="Обычный 4 2 4 5" xfId="1049"/>
    <cellStyle name="Обычный 4 2 5" xfId="271"/>
    <cellStyle name="Обычный 4 2 5 2" xfId="272"/>
    <cellStyle name="Обычный 4 2 5 2 2" xfId="675"/>
    <cellStyle name="Обычный 4 2 5 2 2 2" xfId="1406"/>
    <cellStyle name="Обычный 4 2 5 2 3" xfId="1054"/>
    <cellStyle name="Обычный 4 2 5 3" xfId="674"/>
    <cellStyle name="Обычный 4 2 5 3 2" xfId="1405"/>
    <cellStyle name="Обычный 4 2 5 4" xfId="1053"/>
    <cellStyle name="Обычный 4 2 6" xfId="273"/>
    <cellStyle name="Обычный 4 2 6 2" xfId="676"/>
    <cellStyle name="Обычный 4 2 6 2 2" xfId="1407"/>
    <cellStyle name="Обычный 4 2 6 3" xfId="1055"/>
    <cellStyle name="Обычный 4 2 7" xfId="645"/>
    <cellStyle name="Обычный 4 2 7 2" xfId="1376"/>
    <cellStyle name="Обычный 4 2 8" xfId="1024"/>
    <cellStyle name="Обычный 4 2_Отчет за 2015 год" xfId="274"/>
    <cellStyle name="Обычный 4 3" xfId="275"/>
    <cellStyle name="Обычный 4 3 2" xfId="276"/>
    <cellStyle name="Обычный 4 3 2 2" xfId="277"/>
    <cellStyle name="Обычный 4 3 2 2 2" xfId="278"/>
    <cellStyle name="Обычный 4 3 2 2 2 2" xfId="279"/>
    <cellStyle name="Обычный 4 3 2 2 2 2 2" xfId="280"/>
    <cellStyle name="Обычный 4 3 2 2 2 2 2 2" xfId="682"/>
    <cellStyle name="Обычный 4 3 2 2 2 2 2 2 2" xfId="1413"/>
    <cellStyle name="Обычный 4 3 2 2 2 2 2 3" xfId="1061"/>
    <cellStyle name="Обычный 4 3 2 2 2 2 3" xfId="681"/>
    <cellStyle name="Обычный 4 3 2 2 2 2 3 2" xfId="1412"/>
    <cellStyle name="Обычный 4 3 2 2 2 2 4" xfId="1060"/>
    <cellStyle name="Обычный 4 3 2 2 2 3" xfId="281"/>
    <cellStyle name="Обычный 4 3 2 2 2 3 2" xfId="683"/>
    <cellStyle name="Обычный 4 3 2 2 2 3 2 2" xfId="1414"/>
    <cellStyle name="Обычный 4 3 2 2 2 3 3" xfId="1062"/>
    <cellStyle name="Обычный 4 3 2 2 2 4" xfId="680"/>
    <cellStyle name="Обычный 4 3 2 2 2 4 2" xfId="1411"/>
    <cellStyle name="Обычный 4 3 2 2 2 5" xfId="1059"/>
    <cellStyle name="Обычный 4 3 2 2 3" xfId="282"/>
    <cellStyle name="Обычный 4 3 2 2 3 2" xfId="283"/>
    <cellStyle name="Обычный 4 3 2 2 3 2 2" xfId="685"/>
    <cellStyle name="Обычный 4 3 2 2 3 2 2 2" xfId="1416"/>
    <cellStyle name="Обычный 4 3 2 2 3 2 3" xfId="1064"/>
    <cellStyle name="Обычный 4 3 2 2 3 3" xfId="684"/>
    <cellStyle name="Обычный 4 3 2 2 3 3 2" xfId="1415"/>
    <cellStyle name="Обычный 4 3 2 2 3 4" xfId="1063"/>
    <cellStyle name="Обычный 4 3 2 2 4" xfId="284"/>
    <cellStyle name="Обычный 4 3 2 2 4 2" xfId="686"/>
    <cellStyle name="Обычный 4 3 2 2 4 2 2" xfId="1417"/>
    <cellStyle name="Обычный 4 3 2 2 4 3" xfId="1065"/>
    <cellStyle name="Обычный 4 3 2 2 5" xfId="679"/>
    <cellStyle name="Обычный 4 3 2 2 5 2" xfId="1410"/>
    <cellStyle name="Обычный 4 3 2 2 6" xfId="1058"/>
    <cellStyle name="Обычный 4 3 2 3" xfId="285"/>
    <cellStyle name="Обычный 4 3 2 3 2" xfId="286"/>
    <cellStyle name="Обычный 4 3 2 3 2 2" xfId="287"/>
    <cellStyle name="Обычный 4 3 2 3 2 2 2" xfId="689"/>
    <cellStyle name="Обычный 4 3 2 3 2 2 2 2" xfId="1420"/>
    <cellStyle name="Обычный 4 3 2 3 2 2 3" xfId="1068"/>
    <cellStyle name="Обычный 4 3 2 3 2 3" xfId="688"/>
    <cellStyle name="Обычный 4 3 2 3 2 3 2" xfId="1419"/>
    <cellStyle name="Обычный 4 3 2 3 2 4" xfId="1067"/>
    <cellStyle name="Обычный 4 3 2 3 3" xfId="288"/>
    <cellStyle name="Обычный 4 3 2 3 3 2" xfId="690"/>
    <cellStyle name="Обычный 4 3 2 3 3 2 2" xfId="1421"/>
    <cellStyle name="Обычный 4 3 2 3 3 3" xfId="1069"/>
    <cellStyle name="Обычный 4 3 2 3 4" xfId="687"/>
    <cellStyle name="Обычный 4 3 2 3 4 2" xfId="1418"/>
    <cellStyle name="Обычный 4 3 2 3 5" xfId="1066"/>
    <cellStyle name="Обычный 4 3 2 4" xfId="289"/>
    <cellStyle name="Обычный 4 3 2 4 2" xfId="290"/>
    <cellStyle name="Обычный 4 3 2 4 2 2" xfId="692"/>
    <cellStyle name="Обычный 4 3 2 4 2 2 2" xfId="1423"/>
    <cellStyle name="Обычный 4 3 2 4 2 3" xfId="1071"/>
    <cellStyle name="Обычный 4 3 2 4 3" xfId="691"/>
    <cellStyle name="Обычный 4 3 2 4 3 2" xfId="1422"/>
    <cellStyle name="Обычный 4 3 2 4 4" xfId="1070"/>
    <cellStyle name="Обычный 4 3 2 5" xfId="291"/>
    <cellStyle name="Обычный 4 3 2 5 2" xfId="693"/>
    <cellStyle name="Обычный 4 3 2 5 2 2" xfId="1424"/>
    <cellStyle name="Обычный 4 3 2 5 3" xfId="1072"/>
    <cellStyle name="Обычный 4 3 2 6" xfId="678"/>
    <cellStyle name="Обычный 4 3 2 6 2" xfId="1409"/>
    <cellStyle name="Обычный 4 3 2 7" xfId="1057"/>
    <cellStyle name="Обычный 4 3 2_Отчет за 2015 год" xfId="292"/>
    <cellStyle name="Обычный 4 3 3" xfId="293"/>
    <cellStyle name="Обычный 4 3 3 2" xfId="294"/>
    <cellStyle name="Обычный 4 3 3 2 2" xfId="295"/>
    <cellStyle name="Обычный 4 3 3 2 2 2" xfId="296"/>
    <cellStyle name="Обычный 4 3 3 2 2 2 2" xfId="697"/>
    <cellStyle name="Обычный 4 3 3 2 2 2 2 2" xfId="1428"/>
    <cellStyle name="Обычный 4 3 3 2 2 2 3" xfId="1076"/>
    <cellStyle name="Обычный 4 3 3 2 2 3" xfId="696"/>
    <cellStyle name="Обычный 4 3 3 2 2 3 2" xfId="1427"/>
    <cellStyle name="Обычный 4 3 3 2 2 4" xfId="1075"/>
    <cellStyle name="Обычный 4 3 3 2 3" xfId="297"/>
    <cellStyle name="Обычный 4 3 3 2 3 2" xfId="698"/>
    <cellStyle name="Обычный 4 3 3 2 3 2 2" xfId="1429"/>
    <cellStyle name="Обычный 4 3 3 2 3 3" xfId="1077"/>
    <cellStyle name="Обычный 4 3 3 2 4" xfId="695"/>
    <cellStyle name="Обычный 4 3 3 2 4 2" xfId="1426"/>
    <cellStyle name="Обычный 4 3 3 2 5" xfId="1074"/>
    <cellStyle name="Обычный 4 3 3 3" xfId="298"/>
    <cellStyle name="Обычный 4 3 3 3 2" xfId="299"/>
    <cellStyle name="Обычный 4 3 3 3 2 2" xfId="700"/>
    <cellStyle name="Обычный 4 3 3 3 2 2 2" xfId="1431"/>
    <cellStyle name="Обычный 4 3 3 3 2 3" xfId="1079"/>
    <cellStyle name="Обычный 4 3 3 3 3" xfId="699"/>
    <cellStyle name="Обычный 4 3 3 3 3 2" xfId="1430"/>
    <cellStyle name="Обычный 4 3 3 3 4" xfId="1078"/>
    <cellStyle name="Обычный 4 3 3 4" xfId="300"/>
    <cellStyle name="Обычный 4 3 3 4 2" xfId="701"/>
    <cellStyle name="Обычный 4 3 3 4 2 2" xfId="1432"/>
    <cellStyle name="Обычный 4 3 3 4 3" xfId="1080"/>
    <cellStyle name="Обычный 4 3 3 5" xfId="694"/>
    <cellStyle name="Обычный 4 3 3 5 2" xfId="1425"/>
    <cellStyle name="Обычный 4 3 3 6" xfId="1073"/>
    <cellStyle name="Обычный 4 3 4" xfId="301"/>
    <cellStyle name="Обычный 4 3 4 2" xfId="302"/>
    <cellStyle name="Обычный 4 3 4 2 2" xfId="303"/>
    <cellStyle name="Обычный 4 3 4 2 2 2" xfId="704"/>
    <cellStyle name="Обычный 4 3 4 2 2 2 2" xfId="1435"/>
    <cellStyle name="Обычный 4 3 4 2 2 3" xfId="1083"/>
    <cellStyle name="Обычный 4 3 4 2 3" xfId="703"/>
    <cellStyle name="Обычный 4 3 4 2 3 2" xfId="1434"/>
    <cellStyle name="Обычный 4 3 4 2 4" xfId="1082"/>
    <cellStyle name="Обычный 4 3 4 3" xfId="304"/>
    <cellStyle name="Обычный 4 3 4 3 2" xfId="705"/>
    <cellStyle name="Обычный 4 3 4 3 2 2" xfId="1436"/>
    <cellStyle name="Обычный 4 3 4 3 3" xfId="1084"/>
    <cellStyle name="Обычный 4 3 4 4" xfId="702"/>
    <cellStyle name="Обычный 4 3 4 4 2" xfId="1433"/>
    <cellStyle name="Обычный 4 3 4 5" xfId="1081"/>
    <cellStyle name="Обычный 4 3 5" xfId="305"/>
    <cellStyle name="Обычный 4 3 5 2" xfId="306"/>
    <cellStyle name="Обычный 4 3 5 2 2" xfId="707"/>
    <cellStyle name="Обычный 4 3 5 2 2 2" xfId="1438"/>
    <cellStyle name="Обычный 4 3 5 2 3" xfId="1086"/>
    <cellStyle name="Обычный 4 3 5 3" xfId="706"/>
    <cellStyle name="Обычный 4 3 5 3 2" xfId="1437"/>
    <cellStyle name="Обычный 4 3 5 4" xfId="1085"/>
    <cellStyle name="Обычный 4 3 6" xfId="307"/>
    <cellStyle name="Обычный 4 3 6 2" xfId="708"/>
    <cellStyle name="Обычный 4 3 6 2 2" xfId="1439"/>
    <cellStyle name="Обычный 4 3 6 3" xfId="1087"/>
    <cellStyle name="Обычный 4 3 7" xfId="677"/>
    <cellStyle name="Обычный 4 3 7 2" xfId="1408"/>
    <cellStyle name="Обычный 4 3 8" xfId="1056"/>
    <cellStyle name="Обычный 4 3_Отчет за 2015 год" xfId="308"/>
    <cellStyle name="Обычный 4 4" xfId="309"/>
    <cellStyle name="Обычный 4 4 2" xfId="310"/>
    <cellStyle name="Обычный 4 4 2 2" xfId="311"/>
    <cellStyle name="Обычный 4 4 2 2 2" xfId="312"/>
    <cellStyle name="Обычный 4 4 2 2 2 2" xfId="313"/>
    <cellStyle name="Обычный 4 4 2 2 2 2 2" xfId="713"/>
    <cellStyle name="Обычный 4 4 2 2 2 2 2 2" xfId="1444"/>
    <cellStyle name="Обычный 4 4 2 2 2 2 3" xfId="1092"/>
    <cellStyle name="Обычный 4 4 2 2 2 3" xfId="712"/>
    <cellStyle name="Обычный 4 4 2 2 2 3 2" xfId="1443"/>
    <cellStyle name="Обычный 4 4 2 2 2 4" xfId="1091"/>
    <cellStyle name="Обычный 4 4 2 2 3" xfId="314"/>
    <cellStyle name="Обычный 4 4 2 2 3 2" xfId="714"/>
    <cellStyle name="Обычный 4 4 2 2 3 2 2" xfId="1445"/>
    <cellStyle name="Обычный 4 4 2 2 3 3" xfId="1093"/>
    <cellStyle name="Обычный 4 4 2 2 4" xfId="711"/>
    <cellStyle name="Обычный 4 4 2 2 4 2" xfId="1442"/>
    <cellStyle name="Обычный 4 4 2 2 5" xfId="1090"/>
    <cellStyle name="Обычный 4 4 2 3" xfId="315"/>
    <cellStyle name="Обычный 4 4 2 3 2" xfId="316"/>
    <cellStyle name="Обычный 4 4 2 3 2 2" xfId="716"/>
    <cellStyle name="Обычный 4 4 2 3 2 2 2" xfId="1447"/>
    <cellStyle name="Обычный 4 4 2 3 2 3" xfId="1095"/>
    <cellStyle name="Обычный 4 4 2 3 3" xfId="715"/>
    <cellStyle name="Обычный 4 4 2 3 3 2" xfId="1446"/>
    <cellStyle name="Обычный 4 4 2 3 4" xfId="1094"/>
    <cellStyle name="Обычный 4 4 2 4" xfId="317"/>
    <cellStyle name="Обычный 4 4 2 4 2" xfId="717"/>
    <cellStyle name="Обычный 4 4 2 4 2 2" xfId="1448"/>
    <cellStyle name="Обычный 4 4 2 4 3" xfId="1096"/>
    <cellStyle name="Обычный 4 4 2 5" xfId="710"/>
    <cellStyle name="Обычный 4 4 2 5 2" xfId="1441"/>
    <cellStyle name="Обычный 4 4 2 6" xfId="1089"/>
    <cellStyle name="Обычный 4 4 3" xfId="318"/>
    <cellStyle name="Обычный 4 4 3 2" xfId="319"/>
    <cellStyle name="Обычный 4 4 3 2 2" xfId="320"/>
    <cellStyle name="Обычный 4 4 3 2 2 2" xfId="720"/>
    <cellStyle name="Обычный 4 4 3 2 2 2 2" xfId="1451"/>
    <cellStyle name="Обычный 4 4 3 2 2 3" xfId="1099"/>
    <cellStyle name="Обычный 4 4 3 2 3" xfId="719"/>
    <cellStyle name="Обычный 4 4 3 2 3 2" xfId="1450"/>
    <cellStyle name="Обычный 4 4 3 2 4" xfId="1098"/>
    <cellStyle name="Обычный 4 4 3 3" xfId="321"/>
    <cellStyle name="Обычный 4 4 3 3 2" xfId="721"/>
    <cellStyle name="Обычный 4 4 3 3 2 2" xfId="1452"/>
    <cellStyle name="Обычный 4 4 3 3 3" xfId="1100"/>
    <cellStyle name="Обычный 4 4 3 4" xfId="718"/>
    <cellStyle name="Обычный 4 4 3 4 2" xfId="1449"/>
    <cellStyle name="Обычный 4 4 3 5" xfId="1097"/>
    <cellStyle name="Обычный 4 4 4" xfId="322"/>
    <cellStyle name="Обычный 4 4 4 2" xfId="323"/>
    <cellStyle name="Обычный 4 4 4 2 2" xfId="723"/>
    <cellStyle name="Обычный 4 4 4 2 2 2" xfId="1454"/>
    <cellStyle name="Обычный 4 4 4 2 3" xfId="1102"/>
    <cellStyle name="Обычный 4 4 4 3" xfId="722"/>
    <cellStyle name="Обычный 4 4 4 3 2" xfId="1453"/>
    <cellStyle name="Обычный 4 4 4 4" xfId="1101"/>
    <cellStyle name="Обычный 4 4 5" xfId="324"/>
    <cellStyle name="Обычный 4 4 5 2" xfId="724"/>
    <cellStyle name="Обычный 4 4 5 2 2" xfId="1455"/>
    <cellStyle name="Обычный 4 4 5 3" xfId="1103"/>
    <cellStyle name="Обычный 4 4 6" xfId="709"/>
    <cellStyle name="Обычный 4 4 6 2" xfId="1440"/>
    <cellStyle name="Обычный 4 4 7" xfId="1088"/>
    <cellStyle name="Обычный 4 4_Отчет за 2015 год" xfId="325"/>
    <cellStyle name="Обычный 4 5" xfId="326"/>
    <cellStyle name="Обычный 4 5 2" xfId="327"/>
    <cellStyle name="Обычный 4 5 2 2" xfId="328"/>
    <cellStyle name="Обычный 4 5 2 2 2" xfId="329"/>
    <cellStyle name="Обычный 4 5 2 2 2 2" xfId="728"/>
    <cellStyle name="Обычный 4 5 2 2 2 2 2" xfId="1459"/>
    <cellStyle name="Обычный 4 5 2 2 2 3" xfId="1107"/>
    <cellStyle name="Обычный 4 5 2 2 3" xfId="727"/>
    <cellStyle name="Обычный 4 5 2 2 3 2" xfId="1458"/>
    <cellStyle name="Обычный 4 5 2 2 4" xfId="1106"/>
    <cellStyle name="Обычный 4 5 2 3" xfId="330"/>
    <cellStyle name="Обычный 4 5 2 3 2" xfId="729"/>
    <cellStyle name="Обычный 4 5 2 3 2 2" xfId="1460"/>
    <cellStyle name="Обычный 4 5 2 3 3" xfId="1108"/>
    <cellStyle name="Обычный 4 5 2 4" xfId="726"/>
    <cellStyle name="Обычный 4 5 2 4 2" xfId="1457"/>
    <cellStyle name="Обычный 4 5 2 5" xfId="1105"/>
    <cellStyle name="Обычный 4 5 3" xfId="331"/>
    <cellStyle name="Обычный 4 5 3 2" xfId="332"/>
    <cellStyle name="Обычный 4 5 3 2 2" xfId="731"/>
    <cellStyle name="Обычный 4 5 3 2 2 2" xfId="1462"/>
    <cellStyle name="Обычный 4 5 3 2 3" xfId="1110"/>
    <cellStyle name="Обычный 4 5 3 3" xfId="730"/>
    <cellStyle name="Обычный 4 5 3 3 2" xfId="1461"/>
    <cellStyle name="Обычный 4 5 3 4" xfId="1109"/>
    <cellStyle name="Обычный 4 5 4" xfId="333"/>
    <cellStyle name="Обычный 4 5 4 2" xfId="732"/>
    <cellStyle name="Обычный 4 5 4 2 2" xfId="1463"/>
    <cellStyle name="Обычный 4 5 4 3" xfId="1111"/>
    <cellStyle name="Обычный 4 5 5" xfId="725"/>
    <cellStyle name="Обычный 4 5 5 2" xfId="1456"/>
    <cellStyle name="Обычный 4 5 6" xfId="1104"/>
    <cellStyle name="Обычный 4 6" xfId="334"/>
    <cellStyle name="Обычный 4 6 2" xfId="335"/>
    <cellStyle name="Обычный 4 6 2 2" xfId="336"/>
    <cellStyle name="Обычный 4 6 2 2 2" xfId="337"/>
    <cellStyle name="Обычный 4 6 2 2 2 2" xfId="736"/>
    <cellStyle name="Обычный 4 6 2 2 2 2 2" xfId="1467"/>
    <cellStyle name="Обычный 4 6 2 2 2 3" xfId="1115"/>
    <cellStyle name="Обычный 4 6 2 2 3" xfId="735"/>
    <cellStyle name="Обычный 4 6 2 2 3 2" xfId="1466"/>
    <cellStyle name="Обычный 4 6 2 2 4" xfId="1114"/>
    <cellStyle name="Обычный 4 6 2 3" xfId="338"/>
    <cellStyle name="Обычный 4 6 2 3 2" xfId="737"/>
    <cellStyle name="Обычный 4 6 2 3 2 2" xfId="1468"/>
    <cellStyle name="Обычный 4 6 2 3 3" xfId="1116"/>
    <cellStyle name="Обычный 4 6 2 4" xfId="734"/>
    <cellStyle name="Обычный 4 6 2 4 2" xfId="1465"/>
    <cellStyle name="Обычный 4 6 2 5" xfId="1113"/>
    <cellStyle name="Обычный 4 6 3" xfId="339"/>
    <cellStyle name="Обычный 4 6 3 2" xfId="340"/>
    <cellStyle name="Обычный 4 6 3 2 2" xfId="739"/>
    <cellStyle name="Обычный 4 6 3 2 2 2" xfId="1470"/>
    <cellStyle name="Обычный 4 6 3 2 3" xfId="1118"/>
    <cellStyle name="Обычный 4 6 3 3" xfId="738"/>
    <cellStyle name="Обычный 4 6 3 3 2" xfId="1469"/>
    <cellStyle name="Обычный 4 6 3 4" xfId="1117"/>
    <cellStyle name="Обычный 4 6 4" xfId="341"/>
    <cellStyle name="Обычный 4 6 4 2" xfId="740"/>
    <cellStyle name="Обычный 4 6 4 2 2" xfId="1471"/>
    <cellStyle name="Обычный 4 6 4 3" xfId="1119"/>
    <cellStyle name="Обычный 4 6 5" xfId="733"/>
    <cellStyle name="Обычный 4 6 5 2" xfId="1464"/>
    <cellStyle name="Обычный 4 6 6" xfId="1112"/>
    <cellStyle name="Обычный 4 7" xfId="342"/>
    <cellStyle name="Обычный 4 7 2" xfId="343"/>
    <cellStyle name="Обычный 4 7 2 2" xfId="344"/>
    <cellStyle name="Обычный 4 7 2 2 2" xfId="743"/>
    <cellStyle name="Обычный 4 7 2 2 2 2" xfId="1474"/>
    <cellStyle name="Обычный 4 7 2 2 3" xfId="1122"/>
    <cellStyle name="Обычный 4 7 2 3" xfId="742"/>
    <cellStyle name="Обычный 4 7 2 3 2" xfId="1473"/>
    <cellStyle name="Обычный 4 7 2 4" xfId="1121"/>
    <cellStyle name="Обычный 4 7 3" xfId="345"/>
    <cellStyle name="Обычный 4 7 3 2" xfId="744"/>
    <cellStyle name="Обычный 4 7 3 2 2" xfId="1475"/>
    <cellStyle name="Обычный 4 7 3 3" xfId="1123"/>
    <cellStyle name="Обычный 4 7 4" xfId="741"/>
    <cellStyle name="Обычный 4 7 4 2" xfId="1472"/>
    <cellStyle name="Обычный 4 7 5" xfId="1120"/>
    <cellStyle name="Обычный 4 8" xfId="346"/>
    <cellStyle name="Обычный 4 8 2" xfId="347"/>
    <cellStyle name="Обычный 4 8 2 2" xfId="746"/>
    <cellStyle name="Обычный 4 8 2 2 2" xfId="1477"/>
    <cellStyle name="Обычный 4 8 2 3" xfId="1125"/>
    <cellStyle name="Обычный 4 8 3" xfId="745"/>
    <cellStyle name="Обычный 4 8 3 2" xfId="1476"/>
    <cellStyle name="Обычный 4 8 4" xfId="1124"/>
    <cellStyle name="Обычный 4 9" xfId="348"/>
    <cellStyle name="Обычный 4 9 2" xfId="747"/>
    <cellStyle name="Обычный 4 9 2 2" xfId="1478"/>
    <cellStyle name="Обычный 4 9 3" xfId="1126"/>
    <cellStyle name="Обычный 4_Отчет за 2015 год" xfId="349"/>
    <cellStyle name="Обычный 5" xfId="350"/>
    <cellStyle name="Обычный 6" xfId="351"/>
    <cellStyle name="Обычный 6 2" xfId="352"/>
    <cellStyle name="Обычный 6 2 2" xfId="353"/>
    <cellStyle name="Обычный 6 2 2 2" xfId="354"/>
    <cellStyle name="Обычный 6 2 2 2 2" xfId="355"/>
    <cellStyle name="Обычный 6 2 2 2 2 2" xfId="752"/>
    <cellStyle name="Обычный 6 2 2 2 2 2 2" xfId="1483"/>
    <cellStyle name="Обычный 6 2 2 2 2 3" xfId="1131"/>
    <cellStyle name="Обычный 6 2 2 2 3" xfId="751"/>
    <cellStyle name="Обычный 6 2 2 2 3 2" xfId="1482"/>
    <cellStyle name="Обычный 6 2 2 2 4" xfId="1130"/>
    <cellStyle name="Обычный 6 2 2 3" xfId="356"/>
    <cellStyle name="Обычный 6 2 2 3 2" xfId="753"/>
    <cellStyle name="Обычный 6 2 2 3 2 2" xfId="1484"/>
    <cellStyle name="Обычный 6 2 2 3 3" xfId="1132"/>
    <cellStyle name="Обычный 6 2 2 4" xfId="750"/>
    <cellStyle name="Обычный 6 2 2 4 2" xfId="1481"/>
    <cellStyle name="Обычный 6 2 2 5" xfId="1129"/>
    <cellStyle name="Обычный 6 2 3" xfId="357"/>
    <cellStyle name="Обычный 6 2 3 2" xfId="358"/>
    <cellStyle name="Обычный 6 2 3 2 2" xfId="755"/>
    <cellStyle name="Обычный 6 2 3 2 2 2" xfId="1486"/>
    <cellStyle name="Обычный 6 2 3 2 3" xfId="1134"/>
    <cellStyle name="Обычный 6 2 3 3" xfId="754"/>
    <cellStyle name="Обычный 6 2 3 3 2" xfId="1485"/>
    <cellStyle name="Обычный 6 2 3 4" xfId="1133"/>
    <cellStyle name="Обычный 6 2 4" xfId="359"/>
    <cellStyle name="Обычный 6 2 4 2" xfId="756"/>
    <cellStyle name="Обычный 6 2 4 2 2" xfId="1487"/>
    <cellStyle name="Обычный 6 2 4 3" xfId="1135"/>
    <cellStyle name="Обычный 6 2 5" xfId="749"/>
    <cellStyle name="Обычный 6 2 5 2" xfId="1480"/>
    <cellStyle name="Обычный 6 2 6" xfId="1128"/>
    <cellStyle name="Обычный 6 3" xfId="360"/>
    <cellStyle name="Обычный 6 3 2" xfId="361"/>
    <cellStyle name="Обычный 6 3 2 2" xfId="362"/>
    <cellStyle name="Обычный 6 3 2 2 2" xfId="759"/>
    <cellStyle name="Обычный 6 3 2 2 2 2" xfId="1490"/>
    <cellStyle name="Обычный 6 3 2 2 3" xfId="1138"/>
    <cellStyle name="Обычный 6 3 2 3" xfId="758"/>
    <cellStyle name="Обычный 6 3 2 3 2" xfId="1489"/>
    <cellStyle name="Обычный 6 3 2 4" xfId="1137"/>
    <cellStyle name="Обычный 6 3 3" xfId="363"/>
    <cellStyle name="Обычный 6 3 3 2" xfId="760"/>
    <cellStyle name="Обычный 6 3 3 2 2" xfId="1491"/>
    <cellStyle name="Обычный 6 3 3 3" xfId="1139"/>
    <cellStyle name="Обычный 6 3 4" xfId="757"/>
    <cellStyle name="Обычный 6 3 4 2" xfId="1488"/>
    <cellStyle name="Обычный 6 3 5" xfId="1136"/>
    <cellStyle name="Обычный 6 4" xfId="364"/>
    <cellStyle name="Обычный 6 4 2" xfId="365"/>
    <cellStyle name="Обычный 6 4 2 2" xfId="762"/>
    <cellStyle name="Обычный 6 4 2 2 2" xfId="1493"/>
    <cellStyle name="Обычный 6 4 2 3" xfId="1141"/>
    <cellStyle name="Обычный 6 4 3" xfId="761"/>
    <cellStyle name="Обычный 6 4 3 2" xfId="1492"/>
    <cellStyle name="Обычный 6 4 4" xfId="1140"/>
    <cellStyle name="Обычный 6 5" xfId="366"/>
    <cellStyle name="Обычный 6 5 2" xfId="763"/>
    <cellStyle name="Обычный 6 5 2 2" xfId="1494"/>
    <cellStyle name="Обычный 6 5 3" xfId="1142"/>
    <cellStyle name="Обычный 6 6" xfId="748"/>
    <cellStyle name="Обычный 6 6 2" xfId="1479"/>
    <cellStyle name="Обычный 6 7" xfId="1127"/>
    <cellStyle name="Обычный 6_Отчет за 2015 год" xfId="367"/>
    <cellStyle name="Обычный 7" xfId="368"/>
    <cellStyle name="Обычный 7 2" xfId="369"/>
    <cellStyle name="Обычный 7 2 2" xfId="370"/>
    <cellStyle name="Обычный 7 2 2 2" xfId="371"/>
    <cellStyle name="Обычный 7 2 2 2 2" xfId="767"/>
    <cellStyle name="Обычный 7 2 2 2 2 2" xfId="1498"/>
    <cellStyle name="Обычный 7 2 2 2 3" xfId="1146"/>
    <cellStyle name="Обычный 7 2 2 3" xfId="766"/>
    <cellStyle name="Обычный 7 2 2 3 2" xfId="1497"/>
    <cellStyle name="Обычный 7 2 2 4" xfId="1145"/>
    <cellStyle name="Обычный 7 2 3" xfId="372"/>
    <cellStyle name="Обычный 7 2 3 2" xfId="768"/>
    <cellStyle name="Обычный 7 2 3 2 2" xfId="1499"/>
    <cellStyle name="Обычный 7 2 3 3" xfId="1147"/>
    <cellStyle name="Обычный 7 2 4" xfId="765"/>
    <cellStyle name="Обычный 7 2 4 2" xfId="1496"/>
    <cellStyle name="Обычный 7 2 5" xfId="1144"/>
    <cellStyle name="Обычный 7 3" xfId="373"/>
    <cellStyle name="Обычный 7 3 2" xfId="374"/>
    <cellStyle name="Обычный 7 3 2 2" xfId="770"/>
    <cellStyle name="Обычный 7 3 2 2 2" xfId="1501"/>
    <cellStyle name="Обычный 7 3 2 3" xfId="1149"/>
    <cellStyle name="Обычный 7 3 3" xfId="769"/>
    <cellStyle name="Обычный 7 3 3 2" xfId="1500"/>
    <cellStyle name="Обычный 7 3 4" xfId="1148"/>
    <cellStyle name="Обычный 7 4" xfId="375"/>
    <cellStyle name="Обычный 7 4 2" xfId="771"/>
    <cellStyle name="Обычный 7 4 2 2" xfId="1502"/>
    <cellStyle name="Обычный 7 4 3" xfId="1150"/>
    <cellStyle name="Обычный 7 5" xfId="764"/>
    <cellStyle name="Обычный 7 5 2" xfId="1495"/>
    <cellStyle name="Обычный 7 6" xfId="1143"/>
    <cellStyle name="Процентный" xfId="376" builtinId="5"/>
    <cellStyle name="Процентный 2" xfId="377"/>
    <cellStyle name="Процентный 2 2" xfId="378"/>
    <cellStyle name="Процентный 2 2 2" xfId="772"/>
    <cellStyle name="Процентный 3" xfId="379"/>
    <cellStyle name="Процентный 3 2" xfId="773"/>
    <cellStyle name="Финансовый" xfId="380" builtinId="3"/>
    <cellStyle name="Финансовый 2" xfId="381"/>
    <cellStyle name="Финансовый 2 2" xfId="382"/>
    <cellStyle name="Финансовый 2 2 2" xfId="383"/>
    <cellStyle name="Финансовый 2 2 2 2" xfId="384"/>
    <cellStyle name="Финансовый 2 2 2 2 2" xfId="776"/>
    <cellStyle name="Финансовый 2 2 2 3" xfId="775"/>
    <cellStyle name="Финансовый 2 2 3" xfId="385"/>
    <cellStyle name="Финансовый 2 2 3 2" xfId="777"/>
    <cellStyle name="Финансовый 2 2 4" xfId="774"/>
    <cellStyle name="Финансовый 2 3" xfId="386"/>
    <cellStyle name="Финансовый 2 3 2" xfId="387"/>
    <cellStyle name="Финансовый 2 3 2 2" xfId="388"/>
    <cellStyle name="Финансовый 2 3 2 2 2" xfId="779"/>
    <cellStyle name="Финансовый 2 3 2 3" xfId="778"/>
    <cellStyle name="Финансовый 2 3 3" xfId="389"/>
    <cellStyle name="Финансовый 2 3 3 2" xfId="780"/>
    <cellStyle name="Финансовый 2 3 4" xfId="390"/>
    <cellStyle name="Финансовый 2 4" xfId="391"/>
    <cellStyle name="Финансовый 2 4 2" xfId="392"/>
    <cellStyle name="Финансовый 2 4 2 2" xfId="781"/>
    <cellStyle name="Финансовый 2 4 3" xfId="393"/>
    <cellStyle name="Финансовый 2 5" xfId="394"/>
    <cellStyle name="Финансовый 2 5 2" xfId="395"/>
    <cellStyle name="Финансовый 2 5 2 2" xfId="783"/>
    <cellStyle name="Финансовый 2 5 3" xfId="782"/>
    <cellStyle name="Финансовый 2 6" xfId="396"/>
    <cellStyle name="Финансовый 2 6 2" xfId="784"/>
    <cellStyle name="Финансовый 2 7" xfId="397"/>
    <cellStyle name="Финансовый 3" xfId="398"/>
    <cellStyle name="Финансовый 3 2" xfId="399"/>
    <cellStyle name="Финансовый 3 2 2" xfId="400"/>
    <cellStyle name="Финансовый 3 2 2 2" xfId="401"/>
    <cellStyle name="Финансовый 3 2 2 2 2" xfId="787"/>
    <cellStyle name="Финансовый 3 2 2 3" xfId="786"/>
    <cellStyle name="Финансовый 3 2 3" xfId="402"/>
    <cellStyle name="Финансовый 3 2 3 2" xfId="788"/>
    <cellStyle name="Финансовый 3 2 4" xfId="785"/>
    <cellStyle name="Финансовый 3 3" xfId="403"/>
    <cellStyle name="Финансовый 3 3 2" xfId="404"/>
    <cellStyle name="Финансовый 3 3 2 2" xfId="405"/>
    <cellStyle name="Финансовый 3 3 2 2 2" xfId="790"/>
    <cellStyle name="Финансовый 3 3 2 3" xfId="789"/>
    <cellStyle name="Финансовый 3 3 3" xfId="406"/>
    <cellStyle name="Финансовый 3 3 3 2" xfId="791"/>
    <cellStyle name="Финансовый 3 3 4" xfId="407"/>
    <cellStyle name="Финансовый 3 4" xfId="408"/>
    <cellStyle name="Финансовый 3 4 2" xfId="409"/>
    <cellStyle name="Финансовый 3 4 2 2" xfId="793"/>
    <cellStyle name="Финансовый 3 4 3" xfId="792"/>
    <cellStyle name="Финансовый 3 5" xfId="410"/>
    <cellStyle name="Финансовый 3 5 2" xfId="411"/>
    <cellStyle name="Финансовый 3 5 2 2" xfId="795"/>
    <cellStyle name="Финансовый 3 5 3" xfId="794"/>
    <cellStyle name="Финансовый 3 6" xfId="412"/>
    <cellStyle name="Финансовый 3 6 2" xfId="796"/>
    <cellStyle name="Финансовый 3 7" xfId="413"/>
    <cellStyle name="Финансовый 4" xfId="414"/>
    <cellStyle name="Финансовый 4 2" xfId="415"/>
    <cellStyle name="Финансовый 5" xfId="416"/>
    <cellStyle name="Финансовый 5 2" xfId="417"/>
    <cellStyle name="Финансовый 5 2 2" xfId="797"/>
    <cellStyle name="Финансовый 6" xfId="418"/>
    <cellStyle name="Финансовый 6 2" xfId="7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0;&#1085;&#1077;&#1077;&#1074;&#1072;/2018/&#1043;&#1055;/&#1086;&#1090;&#1095;&#1077;&#1090;&#1099;%202018/&#1079;&#1072;%202017%20&#1075;&#1086;&#1076;&#1076;/&#1054;&#1090;&#1095;&#1105;&#1090;%20&#1087;&#1086;%20&#1075;&#1086;&#1089;.&#1087;&#1088;&#1086;&#1075;&#1088;&#1072;&#1084;&#1084;&#1077;_&#1079;&#1072;&#1085;&#1103;&#1090;&#1086;&#1089;&#1090;&#1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1080;&#1085;&#1077;&#1077;&#1074;&#1072;/2018/&#1043;&#1055;/&#1055;&#1083;&#1072;&#1085;-&#1075;&#1088;&#1072;&#1092;&#1080;&#1082;&#1080;/&#1055;&#1083;&#1072;&#1085;-&#1075;&#1088;&#1072;&#1092;&#1080;&#1082;%20&#1085;&#1072;%202018%20&#1075;&#1086;&#1076;%20&#1087;&#1086;&#1089;&#1083;&#1077;%2022.05.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нансир"/>
      <sheetName val="Целевые индикаторы "/>
      <sheetName val="план-график"/>
      <sheetName val="Целевые индикаторы для Ольги Ви"/>
      <sheetName val="Сведения"/>
    </sheetNames>
    <sheetDataSet>
      <sheetData sheetId="0"/>
      <sheetData sheetId="1">
        <row r="20">
          <cell r="G20" t="str">
            <v>Списочная численность инвалидов, работающих в вышеуказанных организациях в 2017 году была сохранена на уровне 2016 года (226 человек). Более того, данное мероприятие позволило увеличить численность работающих инвалидов в ООО «Ульяновское предприятие «Авто</v>
          </cell>
        </row>
        <row r="21">
          <cell r="G21" t="str">
            <v xml:space="preserve">Количество получателей государственных услуг в сфере занятости  составило  85127 человек. </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график"/>
    </sheetNames>
    <sheetDataSet>
      <sheetData sheetId="0">
        <row r="302">
          <cell r="G302">
            <v>16.149999999999999</v>
          </cell>
          <cell r="H302">
            <v>161.30000000000001</v>
          </cell>
        </row>
        <row r="306">
          <cell r="G306">
            <v>73.56</v>
          </cell>
          <cell r="H306">
            <v>734.73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tabSelected="1" view="pageBreakPreview" zoomScale="70" zoomScaleNormal="70" zoomScaleSheetLayoutView="70" workbookViewId="0">
      <pane ySplit="6" topLeftCell="A7" activePane="bottomLeft" state="frozen"/>
      <selection pane="bottomLeft" activeCell="H158" sqref="H158"/>
    </sheetView>
  </sheetViews>
  <sheetFormatPr defaultColWidth="9.140625" defaultRowHeight="15" x14ac:dyDescent="0.25"/>
  <cols>
    <col min="1" max="1" width="6.42578125" style="167" customWidth="1"/>
    <col min="2" max="2" width="34.5703125" style="167" customWidth="1"/>
    <col min="3" max="3" width="19.5703125" style="168" customWidth="1"/>
    <col min="4" max="4" width="18.28515625" style="193" customWidth="1"/>
    <col min="5" max="5" width="18.42578125" style="723" customWidth="1"/>
    <col min="6" max="6" width="5.5703125" style="170" customWidth="1"/>
    <col min="7" max="7" width="5.85546875" style="192" customWidth="1"/>
    <col min="8" max="8" width="18.28515625" style="171" customWidth="1"/>
    <col min="9" max="9" width="19.28515625" style="459" customWidth="1"/>
    <col min="10" max="10" width="4.85546875" style="167" customWidth="1"/>
    <col min="11" max="11" width="5" style="167" customWidth="1"/>
    <col min="12" max="12" width="18.5703125" style="194" customWidth="1"/>
    <col min="13" max="13" width="18.85546875" style="170" customWidth="1"/>
    <col min="14" max="14" width="4.7109375" style="170" customWidth="1"/>
    <col min="15" max="15" width="6.28515625" style="192" customWidth="1"/>
    <col min="16" max="16" width="14.28515625" style="167" customWidth="1"/>
    <col min="17" max="17" width="17" style="172" customWidth="1"/>
    <col min="18" max="18" width="18.140625" style="172" customWidth="1"/>
    <col min="19" max="19" width="29.7109375" style="172" customWidth="1"/>
    <col min="20" max="20" width="23" style="167" customWidth="1"/>
    <col min="21" max="21" width="17.28515625" style="167" bestFit="1" customWidth="1"/>
    <col min="22" max="22" width="15.140625" style="167" bestFit="1" customWidth="1"/>
    <col min="23" max="23" width="10.42578125" style="167" bestFit="1" customWidth="1"/>
    <col min="24" max="24" width="11.5703125" style="167" bestFit="1" customWidth="1"/>
    <col min="25" max="16384" width="9.140625" style="167"/>
  </cols>
  <sheetData>
    <row r="1" spans="1:22" x14ac:dyDescent="0.25">
      <c r="D1" s="169"/>
      <c r="G1" s="170"/>
      <c r="L1" s="170"/>
      <c r="M1" s="745" t="s">
        <v>156</v>
      </c>
      <c r="O1" s="170"/>
    </row>
    <row r="2" spans="1:22" ht="18.75" x14ac:dyDescent="0.3">
      <c r="A2" s="854" t="s">
        <v>465</v>
      </c>
      <c r="B2" s="854"/>
      <c r="C2" s="854"/>
      <c r="D2" s="854"/>
      <c r="E2" s="854"/>
      <c r="F2" s="854"/>
      <c r="G2" s="854"/>
      <c r="H2" s="854"/>
      <c r="I2" s="854"/>
      <c r="J2" s="854"/>
      <c r="K2" s="854"/>
      <c r="L2" s="854"/>
      <c r="M2" s="854"/>
      <c r="N2" s="854"/>
      <c r="O2" s="854"/>
      <c r="P2" s="854"/>
    </row>
    <row r="3" spans="1:22" ht="18.75" x14ac:dyDescent="0.3">
      <c r="A3" s="854" t="s">
        <v>403</v>
      </c>
      <c r="B3" s="854"/>
      <c r="C3" s="854"/>
      <c r="D3" s="854"/>
      <c r="E3" s="854"/>
      <c r="F3" s="854"/>
      <c r="G3" s="854"/>
      <c r="H3" s="854"/>
      <c r="I3" s="854"/>
      <c r="J3" s="854"/>
      <c r="K3" s="854"/>
      <c r="L3" s="854"/>
      <c r="M3" s="854"/>
      <c r="N3" s="854"/>
      <c r="O3" s="854"/>
      <c r="P3" s="854"/>
    </row>
    <row r="4" spans="1:22" ht="7.5" customHeight="1" x14ac:dyDescent="0.3">
      <c r="A4" s="476"/>
      <c r="B4" s="476"/>
      <c r="C4" s="698"/>
      <c r="D4" s="739"/>
      <c r="E4" s="740"/>
      <c r="F4" s="740"/>
      <c r="G4" s="740"/>
      <c r="H4" s="544"/>
      <c r="I4" s="476"/>
      <c r="J4" s="476"/>
      <c r="K4" s="476"/>
      <c r="L4" s="740"/>
      <c r="M4" s="740"/>
      <c r="N4" s="740"/>
      <c r="O4" s="865"/>
      <c r="P4" s="865"/>
    </row>
    <row r="5" spans="1:22" s="455" customFormat="1" ht="42" customHeight="1" x14ac:dyDescent="0.2">
      <c r="A5" s="860" t="s">
        <v>241</v>
      </c>
      <c r="B5" s="860" t="s">
        <v>242</v>
      </c>
      <c r="C5" s="866" t="s">
        <v>243</v>
      </c>
      <c r="D5" s="868" t="s">
        <v>151</v>
      </c>
      <c r="E5" s="863"/>
      <c r="F5" s="863"/>
      <c r="G5" s="869"/>
      <c r="H5" s="862" t="s">
        <v>152</v>
      </c>
      <c r="I5" s="863"/>
      <c r="J5" s="863"/>
      <c r="K5" s="864"/>
      <c r="L5" s="868" t="s">
        <v>244</v>
      </c>
      <c r="M5" s="863"/>
      <c r="N5" s="863"/>
      <c r="O5" s="869"/>
      <c r="P5" s="855" t="s">
        <v>245</v>
      </c>
      <c r="Q5" s="545"/>
      <c r="R5" s="545"/>
      <c r="S5" s="545"/>
    </row>
    <row r="6" spans="1:22" s="455" customFormat="1" ht="42" customHeight="1" x14ac:dyDescent="0.2">
      <c r="A6" s="861"/>
      <c r="B6" s="861"/>
      <c r="C6" s="867"/>
      <c r="D6" s="724" t="s">
        <v>246</v>
      </c>
      <c r="E6" s="752" t="s">
        <v>247</v>
      </c>
      <c r="F6" s="752" t="s">
        <v>248</v>
      </c>
      <c r="G6" s="697" t="s">
        <v>249</v>
      </c>
      <c r="H6" s="751" t="s">
        <v>246</v>
      </c>
      <c r="I6" s="752" t="s">
        <v>247</v>
      </c>
      <c r="J6" s="752" t="s">
        <v>248</v>
      </c>
      <c r="K6" s="741" t="s">
        <v>249</v>
      </c>
      <c r="L6" s="724" t="s">
        <v>246</v>
      </c>
      <c r="M6" s="752" t="s">
        <v>247</v>
      </c>
      <c r="N6" s="752" t="s">
        <v>248</v>
      </c>
      <c r="O6" s="697" t="s">
        <v>249</v>
      </c>
      <c r="P6" s="856"/>
      <c r="Q6" s="545"/>
      <c r="R6" s="545"/>
      <c r="S6" s="545"/>
    </row>
    <row r="7" spans="1:22" s="455" customFormat="1" ht="14.25" customHeight="1" thickBot="1" x14ac:dyDescent="0.25">
      <c r="A7" s="752">
        <v>1</v>
      </c>
      <c r="B7" s="752">
        <v>2</v>
      </c>
      <c r="C7" s="753">
        <v>3</v>
      </c>
      <c r="D7" s="724">
        <v>4</v>
      </c>
      <c r="E7" s="752">
        <v>5</v>
      </c>
      <c r="F7" s="752">
        <v>6</v>
      </c>
      <c r="G7" s="697">
        <v>7</v>
      </c>
      <c r="H7" s="751">
        <v>8</v>
      </c>
      <c r="I7" s="752">
        <v>9</v>
      </c>
      <c r="J7" s="752">
        <v>10</v>
      </c>
      <c r="K7" s="741">
        <v>11</v>
      </c>
      <c r="L7" s="724">
        <v>12</v>
      </c>
      <c r="M7" s="752">
        <v>13</v>
      </c>
      <c r="N7" s="752">
        <v>14</v>
      </c>
      <c r="O7" s="697">
        <v>15</v>
      </c>
      <c r="P7" s="751">
        <v>16</v>
      </c>
      <c r="Q7" s="545"/>
      <c r="R7" s="545"/>
      <c r="S7" s="545"/>
    </row>
    <row r="8" spans="1:22" ht="19.5" customHeight="1" thickBot="1" x14ac:dyDescent="0.3">
      <c r="A8" s="857" t="s">
        <v>250</v>
      </c>
      <c r="B8" s="858"/>
      <c r="C8" s="858"/>
      <c r="D8" s="858"/>
      <c r="E8" s="858"/>
      <c r="F8" s="858"/>
      <c r="G8" s="858"/>
      <c r="H8" s="858"/>
      <c r="I8" s="858"/>
      <c r="J8" s="858"/>
      <c r="K8" s="858"/>
      <c r="L8" s="858"/>
      <c r="M8" s="858"/>
      <c r="N8" s="858"/>
      <c r="O8" s="858"/>
      <c r="P8" s="859"/>
    </row>
    <row r="9" spans="1:22" ht="141" customHeight="1" x14ac:dyDescent="0.25">
      <c r="A9" s="456" t="s">
        <v>161</v>
      </c>
      <c r="B9" s="477" t="s">
        <v>160</v>
      </c>
      <c r="C9" s="757" t="s">
        <v>401</v>
      </c>
      <c r="D9" s="546">
        <f>D10+D11+D12+D13+D14+D15+D16+D17+D18+D19+D20+D21+D22+D23+D24+D25+D26+D27+D28+D29+D30+D31+D32+D33+D34+D35+D36+D37+D38+D39+D40+D41+D42+D43+D44+D45+D46+D47+D48+D51+D52+D53+D54+D55+D56+D57+D49+D50</f>
        <v>1093743.5999999999</v>
      </c>
      <c r="E9" s="546">
        <f>SUM(E10:E57)</f>
        <v>3636481.2999999989</v>
      </c>
      <c r="F9" s="758"/>
      <c r="G9" s="759"/>
      <c r="H9" s="546">
        <f>H10+H11+H12+H13+H14+H15+H16+H17+H18+H19+H20+H21+H22+H23+H24+H25+H26+H27+H28+H29+H30+H31+H32+H33+H34+H35+H36+H37+H38+H39+H40+H41+H42+H43+H44+H45+H46+H47+H48+H51+H52+H53+H54+H55+H56+H57+H49+H50</f>
        <v>1097833.8</v>
      </c>
      <c r="I9" s="546">
        <f>SUM(I10:I57)</f>
        <v>3608237.4999999991</v>
      </c>
      <c r="J9" s="758"/>
      <c r="K9" s="759"/>
      <c r="L9" s="546">
        <f>L10+L11+L12+L13+L14+L15+L16+L17+L18+L19+L20+L21+L22+L23+L24+L25+L26+L27+L28+L29+L30+L31+L32+L33+L34+L35+L36+L37+L38+L39+L40+L41+L42+L43+L44+L45+L46+L47+L48+L51+L52+L53+L54+L55+L56+L57+L49+L50</f>
        <v>624499.18000000005</v>
      </c>
      <c r="M9" s="548">
        <f>SUM(M10:M57)</f>
        <v>2713456.149999999</v>
      </c>
      <c r="N9" s="456"/>
      <c r="O9" s="547"/>
      <c r="P9" s="548"/>
      <c r="Q9" s="582">
        <f>(L9+M9)/(I9+H9)</f>
        <v>0.70928702886418227</v>
      </c>
      <c r="R9" s="583">
        <f>M9/I9</f>
        <v>0.75201705818976705</v>
      </c>
      <c r="S9" s="584">
        <f>L9/H9</f>
        <v>0.56884674164705074</v>
      </c>
      <c r="T9" s="585"/>
      <c r="U9" s="586">
        <f>I9+H9</f>
        <v>4706071.2999999989</v>
      </c>
      <c r="V9" s="586">
        <f>M9+L9</f>
        <v>3337955.3299999991</v>
      </c>
    </row>
    <row r="10" spans="1:22" s="556" customFormat="1" ht="38.25" customHeight="1" x14ac:dyDescent="0.25">
      <c r="A10" s="173" t="s">
        <v>273</v>
      </c>
      <c r="B10" s="174" t="s">
        <v>281</v>
      </c>
      <c r="C10" s="702" t="s">
        <v>237</v>
      </c>
      <c r="D10" s="549"/>
      <c r="E10" s="478">
        <v>274724.2</v>
      </c>
      <c r="F10" s="550"/>
      <c r="G10" s="551"/>
      <c r="H10" s="709"/>
      <c r="I10" s="478">
        <v>288224.2</v>
      </c>
      <c r="J10" s="550"/>
      <c r="K10" s="552"/>
      <c r="L10" s="776"/>
      <c r="M10" s="777">
        <v>252103.95</v>
      </c>
      <c r="N10" s="550"/>
      <c r="O10" s="553"/>
      <c r="P10" s="554"/>
      <c r="Q10" s="582">
        <f>M10/I10</f>
        <v>0.87468002339845163</v>
      </c>
      <c r="R10" s="555"/>
      <c r="S10" s="555"/>
    </row>
    <row r="11" spans="1:22" s="556" customFormat="1" ht="38.25" x14ac:dyDescent="0.25">
      <c r="A11" s="175" t="s">
        <v>274</v>
      </c>
      <c r="B11" s="176" t="s">
        <v>282</v>
      </c>
      <c r="C11" s="702" t="s">
        <v>237</v>
      </c>
      <c r="D11" s="557"/>
      <c r="E11" s="480">
        <v>87449.3</v>
      </c>
      <c r="F11" s="558"/>
      <c r="G11" s="559"/>
      <c r="H11" s="710"/>
      <c r="I11" s="480">
        <v>90449.3</v>
      </c>
      <c r="J11" s="558"/>
      <c r="K11" s="560"/>
      <c r="L11" s="778"/>
      <c r="M11" s="779">
        <v>77150.759999999995</v>
      </c>
      <c r="N11" s="558"/>
      <c r="O11" s="561"/>
      <c r="P11" s="562"/>
      <c r="Q11" s="582">
        <f>M11/I11</f>
        <v>0.85297243870322925</v>
      </c>
      <c r="R11" s="555"/>
      <c r="S11" s="555"/>
    </row>
    <row r="12" spans="1:22" s="556" customFormat="1" ht="154.5" customHeight="1" x14ac:dyDescent="0.25">
      <c r="A12" s="175" t="s">
        <v>275</v>
      </c>
      <c r="B12" s="176" t="s">
        <v>98</v>
      </c>
      <c r="C12" s="702" t="s">
        <v>237</v>
      </c>
      <c r="D12" s="557"/>
      <c r="E12" s="480">
        <v>150000</v>
      </c>
      <c r="F12" s="558"/>
      <c r="G12" s="559"/>
      <c r="H12" s="710"/>
      <c r="I12" s="480">
        <v>150000</v>
      </c>
      <c r="J12" s="558"/>
      <c r="K12" s="560"/>
      <c r="L12" s="778"/>
      <c r="M12" s="779">
        <v>60113.99</v>
      </c>
      <c r="N12" s="558"/>
      <c r="O12" s="561"/>
      <c r="P12" s="562"/>
      <c r="Q12" s="582">
        <f t="shared" ref="Q12:Q69" si="0">M12/I12</f>
        <v>0.40075993333333332</v>
      </c>
      <c r="R12" s="555"/>
      <c r="S12" s="555"/>
    </row>
    <row r="13" spans="1:22" s="556" customFormat="1" ht="39.75" customHeight="1" x14ac:dyDescent="0.25">
      <c r="A13" s="175" t="s">
        <v>276</v>
      </c>
      <c r="B13" s="176" t="s">
        <v>283</v>
      </c>
      <c r="C13" s="702" t="s">
        <v>237</v>
      </c>
      <c r="D13" s="557"/>
      <c r="E13" s="480">
        <v>69998</v>
      </c>
      <c r="F13" s="558"/>
      <c r="G13" s="559"/>
      <c r="H13" s="710"/>
      <c r="I13" s="480">
        <v>39998</v>
      </c>
      <c r="J13" s="558"/>
      <c r="K13" s="560"/>
      <c r="L13" s="778"/>
      <c r="M13" s="779">
        <v>14280.17</v>
      </c>
      <c r="N13" s="558"/>
      <c r="O13" s="561"/>
      <c r="P13" s="562"/>
      <c r="Q13" s="582">
        <f t="shared" si="0"/>
        <v>0.35702210110505528</v>
      </c>
      <c r="R13" s="555"/>
      <c r="S13" s="555"/>
    </row>
    <row r="14" spans="1:22" s="556" customFormat="1" ht="51" customHeight="1" x14ac:dyDescent="0.25">
      <c r="A14" s="175" t="s">
        <v>277</v>
      </c>
      <c r="B14" s="176" t="s">
        <v>99</v>
      </c>
      <c r="C14" s="702" t="s">
        <v>237</v>
      </c>
      <c r="D14" s="557"/>
      <c r="E14" s="480">
        <v>22740</v>
      </c>
      <c r="F14" s="558"/>
      <c r="G14" s="559"/>
      <c r="H14" s="710"/>
      <c r="I14" s="480">
        <v>22740</v>
      </c>
      <c r="J14" s="558"/>
      <c r="K14" s="560"/>
      <c r="L14" s="778"/>
      <c r="M14" s="779">
        <v>16262.64</v>
      </c>
      <c r="N14" s="558"/>
      <c r="O14" s="561"/>
      <c r="P14" s="562"/>
      <c r="Q14" s="582">
        <f>M14/I14</f>
        <v>0.71515567282321901</v>
      </c>
      <c r="R14" s="555"/>
      <c r="S14" s="555"/>
    </row>
    <row r="15" spans="1:22" s="556" customFormat="1" ht="25.5" x14ac:dyDescent="0.25">
      <c r="A15" s="175" t="s">
        <v>108</v>
      </c>
      <c r="B15" s="176" t="s">
        <v>284</v>
      </c>
      <c r="C15" s="702" t="s">
        <v>237</v>
      </c>
      <c r="D15" s="482"/>
      <c r="E15" s="480">
        <v>1236023.3</v>
      </c>
      <c r="F15" s="483"/>
      <c r="G15" s="484"/>
      <c r="H15" s="493"/>
      <c r="I15" s="480">
        <v>1216963.3</v>
      </c>
      <c r="J15" s="483"/>
      <c r="K15" s="485"/>
      <c r="L15" s="780"/>
      <c r="M15" s="779">
        <v>929665.86</v>
      </c>
      <c r="N15" s="483"/>
      <c r="O15" s="487"/>
      <c r="P15" s="488"/>
      <c r="Q15" s="582">
        <f t="shared" ref="Q15:Q65" si="1">M15/I15</f>
        <v>0.76392267540031811</v>
      </c>
      <c r="R15" s="555"/>
      <c r="S15" s="555"/>
    </row>
    <row r="16" spans="1:22" s="556" customFormat="1" ht="25.5" x14ac:dyDescent="0.25">
      <c r="A16" s="175" t="s">
        <v>109</v>
      </c>
      <c r="B16" s="176" t="s">
        <v>285</v>
      </c>
      <c r="C16" s="702" t="s">
        <v>237</v>
      </c>
      <c r="D16" s="482"/>
      <c r="E16" s="480">
        <v>1823.4</v>
      </c>
      <c r="F16" s="483"/>
      <c r="G16" s="484"/>
      <c r="H16" s="493"/>
      <c r="I16" s="480">
        <v>1823.4</v>
      </c>
      <c r="J16" s="483"/>
      <c r="K16" s="485"/>
      <c r="L16" s="780"/>
      <c r="M16" s="779">
        <v>1047.69</v>
      </c>
      <c r="N16" s="483"/>
      <c r="O16" s="487"/>
      <c r="P16" s="488"/>
      <c r="Q16" s="582">
        <f t="shared" si="1"/>
        <v>0.5745804540967423</v>
      </c>
      <c r="R16" s="555"/>
      <c r="S16" s="555"/>
    </row>
    <row r="17" spans="1:19" s="556" customFormat="1" ht="51" x14ac:dyDescent="0.25">
      <c r="A17" s="175" t="s">
        <v>155</v>
      </c>
      <c r="B17" s="176" t="s">
        <v>286</v>
      </c>
      <c r="C17" s="702" t="s">
        <v>237</v>
      </c>
      <c r="D17" s="482"/>
      <c r="E17" s="480">
        <v>21541.599999999999</v>
      </c>
      <c r="F17" s="483"/>
      <c r="G17" s="484"/>
      <c r="H17" s="493"/>
      <c r="I17" s="480">
        <v>21541.599999999999</v>
      </c>
      <c r="J17" s="483"/>
      <c r="K17" s="485"/>
      <c r="L17" s="780"/>
      <c r="M17" s="779">
        <v>15981.55</v>
      </c>
      <c r="N17" s="483"/>
      <c r="O17" s="487"/>
      <c r="P17" s="488"/>
      <c r="Q17" s="582">
        <f t="shared" si="1"/>
        <v>0.74189243138856908</v>
      </c>
      <c r="R17" s="555"/>
      <c r="S17" s="555"/>
    </row>
    <row r="18" spans="1:19" s="556" customFormat="1" ht="38.25" customHeight="1" x14ac:dyDescent="0.25">
      <c r="A18" s="175" t="s">
        <v>361</v>
      </c>
      <c r="B18" s="176" t="s">
        <v>100</v>
      </c>
      <c r="C18" s="702" t="s">
        <v>237</v>
      </c>
      <c r="D18" s="482"/>
      <c r="E18" s="480">
        <v>1110351.5</v>
      </c>
      <c r="F18" s="483"/>
      <c r="G18" s="484"/>
      <c r="H18" s="493"/>
      <c r="I18" s="480">
        <v>1110351.5</v>
      </c>
      <c r="J18" s="483"/>
      <c r="K18" s="485"/>
      <c r="L18" s="780"/>
      <c r="M18" s="779">
        <v>850917.19</v>
      </c>
      <c r="N18" s="483"/>
      <c r="O18" s="487"/>
      <c r="P18" s="488"/>
      <c r="Q18" s="582">
        <f t="shared" si="1"/>
        <v>0.76634938575757316</v>
      </c>
      <c r="R18" s="555"/>
      <c r="S18" s="555"/>
    </row>
    <row r="19" spans="1:19" s="556" customFormat="1" ht="43.5" customHeight="1" x14ac:dyDescent="0.25">
      <c r="A19" s="175" t="s">
        <v>364</v>
      </c>
      <c r="B19" s="176" t="s">
        <v>287</v>
      </c>
      <c r="C19" s="702" t="s">
        <v>237</v>
      </c>
      <c r="D19" s="482"/>
      <c r="E19" s="480">
        <v>13589.3</v>
      </c>
      <c r="F19" s="483"/>
      <c r="G19" s="484"/>
      <c r="H19" s="493"/>
      <c r="I19" s="480">
        <v>13589.3</v>
      </c>
      <c r="J19" s="483"/>
      <c r="K19" s="485"/>
      <c r="L19" s="780"/>
      <c r="M19" s="779">
        <v>9486.14</v>
      </c>
      <c r="N19" s="483"/>
      <c r="O19" s="487"/>
      <c r="P19" s="488"/>
      <c r="Q19" s="582">
        <f t="shared" si="1"/>
        <v>0.69805950269697481</v>
      </c>
      <c r="R19" s="555"/>
      <c r="S19" s="555"/>
    </row>
    <row r="20" spans="1:19" s="556" customFormat="1" ht="51" x14ac:dyDescent="0.25">
      <c r="A20" s="175" t="s">
        <v>95</v>
      </c>
      <c r="B20" s="176" t="s">
        <v>288</v>
      </c>
      <c r="C20" s="702" t="s">
        <v>237</v>
      </c>
      <c r="D20" s="482"/>
      <c r="E20" s="480">
        <v>109623.2</v>
      </c>
      <c r="F20" s="483"/>
      <c r="G20" s="484"/>
      <c r="H20" s="493"/>
      <c r="I20" s="480">
        <v>109623.2</v>
      </c>
      <c r="J20" s="483"/>
      <c r="K20" s="485"/>
      <c r="L20" s="780"/>
      <c r="M20" s="779">
        <v>84961.3</v>
      </c>
      <c r="N20" s="483"/>
      <c r="O20" s="487"/>
      <c r="P20" s="488"/>
      <c r="Q20" s="582">
        <f t="shared" si="1"/>
        <v>0.77503028555999098</v>
      </c>
      <c r="R20" s="555"/>
      <c r="S20" s="555"/>
    </row>
    <row r="21" spans="1:19" s="556" customFormat="1" ht="25.5" x14ac:dyDescent="0.25">
      <c r="A21" s="175" t="s">
        <v>162</v>
      </c>
      <c r="B21" s="176" t="s">
        <v>289</v>
      </c>
      <c r="C21" s="702" t="s">
        <v>237</v>
      </c>
      <c r="D21" s="482"/>
      <c r="E21" s="480">
        <v>6151.4</v>
      </c>
      <c r="F21" s="483"/>
      <c r="G21" s="484"/>
      <c r="H21" s="493"/>
      <c r="I21" s="480">
        <v>6151.4</v>
      </c>
      <c r="J21" s="483"/>
      <c r="K21" s="485"/>
      <c r="L21" s="780"/>
      <c r="M21" s="779">
        <v>3926.78</v>
      </c>
      <c r="N21" s="483"/>
      <c r="O21" s="487"/>
      <c r="P21" s="488"/>
      <c r="Q21" s="582">
        <f t="shared" si="1"/>
        <v>0.63835549630978317</v>
      </c>
      <c r="R21" s="555"/>
      <c r="S21" s="555"/>
    </row>
    <row r="22" spans="1:19" s="556" customFormat="1" ht="240" customHeight="1" x14ac:dyDescent="0.25">
      <c r="A22" s="175" t="s">
        <v>163</v>
      </c>
      <c r="B22" s="176" t="s">
        <v>290</v>
      </c>
      <c r="C22" s="702" t="s">
        <v>237</v>
      </c>
      <c r="D22" s="482"/>
      <c r="E22" s="480">
        <v>40.6</v>
      </c>
      <c r="F22" s="483"/>
      <c r="G22" s="484"/>
      <c r="H22" s="493"/>
      <c r="I22" s="480">
        <v>40.6</v>
      </c>
      <c r="J22" s="483"/>
      <c r="K22" s="485"/>
      <c r="L22" s="780"/>
      <c r="M22" s="779">
        <v>0</v>
      </c>
      <c r="N22" s="483"/>
      <c r="O22" s="487"/>
      <c r="P22" s="488"/>
      <c r="Q22" s="582">
        <f t="shared" si="1"/>
        <v>0</v>
      </c>
      <c r="R22" s="555"/>
      <c r="S22" s="555"/>
    </row>
    <row r="23" spans="1:19" s="556" customFormat="1" ht="89.25" customHeight="1" x14ac:dyDescent="0.25">
      <c r="A23" s="175" t="s">
        <v>164</v>
      </c>
      <c r="B23" s="176" t="s">
        <v>291</v>
      </c>
      <c r="C23" s="702" t="s">
        <v>237</v>
      </c>
      <c r="D23" s="482"/>
      <c r="E23" s="480">
        <v>285094</v>
      </c>
      <c r="F23" s="483"/>
      <c r="G23" s="484"/>
      <c r="H23" s="493"/>
      <c r="I23" s="480">
        <v>292594</v>
      </c>
      <c r="J23" s="483"/>
      <c r="K23" s="485"/>
      <c r="L23" s="780"/>
      <c r="M23" s="779">
        <v>234508.03</v>
      </c>
      <c r="N23" s="483"/>
      <c r="O23" s="487"/>
      <c r="P23" s="488"/>
      <c r="Q23" s="582">
        <f t="shared" si="1"/>
        <v>0.80147928528951384</v>
      </c>
      <c r="R23" s="555"/>
      <c r="S23" s="555"/>
    </row>
    <row r="24" spans="1:19" s="556" customFormat="1" ht="51" x14ac:dyDescent="0.25">
      <c r="A24" s="175" t="s">
        <v>165</v>
      </c>
      <c r="B24" s="176" t="s">
        <v>292</v>
      </c>
      <c r="C24" s="702" t="s">
        <v>237</v>
      </c>
      <c r="D24" s="482"/>
      <c r="E24" s="480">
        <v>11200.7</v>
      </c>
      <c r="F24" s="483"/>
      <c r="G24" s="484"/>
      <c r="H24" s="493"/>
      <c r="I24" s="480">
        <v>11200.7</v>
      </c>
      <c r="J24" s="483"/>
      <c r="K24" s="485"/>
      <c r="L24" s="780"/>
      <c r="M24" s="779">
        <v>82.72</v>
      </c>
      <c r="N24" s="483"/>
      <c r="O24" s="487"/>
      <c r="P24" s="488"/>
      <c r="Q24" s="582">
        <f t="shared" si="1"/>
        <v>7.3852527074200714E-3</v>
      </c>
      <c r="R24" s="555"/>
      <c r="S24" s="555"/>
    </row>
    <row r="25" spans="1:19" s="556" customFormat="1" ht="51" customHeight="1" x14ac:dyDescent="0.25">
      <c r="A25" s="175" t="s">
        <v>166</v>
      </c>
      <c r="B25" s="176" t="s">
        <v>293</v>
      </c>
      <c r="C25" s="702" t="s">
        <v>237</v>
      </c>
      <c r="D25" s="482"/>
      <c r="E25" s="480">
        <v>100</v>
      </c>
      <c r="F25" s="483"/>
      <c r="G25" s="484"/>
      <c r="H25" s="493"/>
      <c r="I25" s="480">
        <v>100</v>
      </c>
      <c r="J25" s="483"/>
      <c r="K25" s="485"/>
      <c r="L25" s="780"/>
      <c r="M25" s="779">
        <v>50</v>
      </c>
      <c r="N25" s="483"/>
      <c r="O25" s="487"/>
      <c r="P25" s="488"/>
      <c r="Q25" s="582">
        <f t="shared" si="1"/>
        <v>0.5</v>
      </c>
      <c r="R25" s="555"/>
      <c r="S25" s="555"/>
    </row>
    <row r="26" spans="1:19" s="556" customFormat="1" ht="51" x14ac:dyDescent="0.25">
      <c r="A26" s="175" t="s">
        <v>167</v>
      </c>
      <c r="B26" s="176" t="s">
        <v>294</v>
      </c>
      <c r="C26" s="702" t="s">
        <v>237</v>
      </c>
      <c r="D26" s="482"/>
      <c r="E26" s="480">
        <v>400.9</v>
      </c>
      <c r="F26" s="483"/>
      <c r="G26" s="484"/>
      <c r="H26" s="493"/>
      <c r="I26" s="480">
        <v>400.9</v>
      </c>
      <c r="J26" s="483"/>
      <c r="K26" s="485"/>
      <c r="L26" s="780"/>
      <c r="M26" s="779">
        <v>253.94</v>
      </c>
      <c r="N26" s="483"/>
      <c r="O26" s="487"/>
      <c r="P26" s="488"/>
      <c r="Q26" s="582">
        <f t="shared" si="1"/>
        <v>0.63342479421302078</v>
      </c>
      <c r="R26" s="555"/>
      <c r="S26" s="555"/>
    </row>
    <row r="27" spans="1:19" s="556" customFormat="1" ht="223.5" customHeight="1" x14ac:dyDescent="0.25">
      <c r="A27" s="175" t="s">
        <v>168</v>
      </c>
      <c r="B27" s="176" t="s">
        <v>101</v>
      </c>
      <c r="C27" s="702" t="s">
        <v>237</v>
      </c>
      <c r="D27" s="482"/>
      <c r="E27" s="480">
        <v>3459.3</v>
      </c>
      <c r="F27" s="483"/>
      <c r="G27" s="484"/>
      <c r="H27" s="493"/>
      <c r="I27" s="480">
        <v>3459.3</v>
      </c>
      <c r="J27" s="483"/>
      <c r="K27" s="485"/>
      <c r="L27" s="780"/>
      <c r="M27" s="779">
        <v>2489.92</v>
      </c>
      <c r="N27" s="483"/>
      <c r="O27" s="487"/>
      <c r="P27" s="488"/>
      <c r="Q27" s="582">
        <f t="shared" si="1"/>
        <v>0.71977567716011903</v>
      </c>
      <c r="R27" s="555"/>
      <c r="S27" s="555"/>
    </row>
    <row r="28" spans="1:19" s="556" customFormat="1" ht="51" x14ac:dyDescent="0.25">
      <c r="A28" s="175" t="s">
        <v>169</v>
      </c>
      <c r="B28" s="176" t="s">
        <v>295</v>
      </c>
      <c r="C28" s="702" t="s">
        <v>237</v>
      </c>
      <c r="D28" s="482"/>
      <c r="E28" s="480">
        <v>27727.4</v>
      </c>
      <c r="F28" s="483"/>
      <c r="G28" s="484"/>
      <c r="H28" s="493"/>
      <c r="I28" s="480">
        <v>27727.4</v>
      </c>
      <c r="J28" s="483"/>
      <c r="K28" s="485"/>
      <c r="L28" s="780"/>
      <c r="M28" s="779">
        <v>26626.57</v>
      </c>
      <c r="N28" s="483"/>
      <c r="O28" s="487"/>
      <c r="P28" s="488"/>
      <c r="Q28" s="582">
        <f t="shared" si="1"/>
        <v>0.96029811666438247</v>
      </c>
      <c r="R28" s="555"/>
      <c r="S28" s="555"/>
    </row>
    <row r="29" spans="1:19" s="556" customFormat="1" ht="51" x14ac:dyDescent="0.25">
      <c r="A29" s="175" t="s">
        <v>170</v>
      </c>
      <c r="B29" s="176" t="s">
        <v>296</v>
      </c>
      <c r="C29" s="756" t="s">
        <v>237</v>
      </c>
      <c r="D29" s="482"/>
      <c r="E29" s="480">
        <v>1820.8</v>
      </c>
      <c r="F29" s="483"/>
      <c r="G29" s="484"/>
      <c r="H29" s="493"/>
      <c r="I29" s="480">
        <v>1820.8</v>
      </c>
      <c r="J29" s="483"/>
      <c r="K29" s="485"/>
      <c r="L29" s="780"/>
      <c r="M29" s="779">
        <v>964.75</v>
      </c>
      <c r="N29" s="483"/>
      <c r="O29" s="487"/>
      <c r="P29" s="488"/>
      <c r="Q29" s="582">
        <f t="shared" si="1"/>
        <v>0.52984951669595781</v>
      </c>
      <c r="R29" s="555"/>
      <c r="S29" s="555"/>
    </row>
    <row r="30" spans="1:19" s="556" customFormat="1" ht="18.75" customHeight="1" x14ac:dyDescent="0.25">
      <c r="A30" s="827" t="s">
        <v>171</v>
      </c>
      <c r="B30" s="829" t="s">
        <v>253</v>
      </c>
      <c r="C30" s="756" t="s">
        <v>237</v>
      </c>
      <c r="D30" s="482"/>
      <c r="E30" s="480">
        <v>15000</v>
      </c>
      <c r="F30" s="483"/>
      <c r="G30" s="484"/>
      <c r="H30" s="493"/>
      <c r="I30" s="480">
        <v>15000</v>
      </c>
      <c r="J30" s="483"/>
      <c r="K30" s="485"/>
      <c r="L30" s="780"/>
      <c r="M30" s="779">
        <v>2032.35</v>
      </c>
      <c r="N30" s="483"/>
      <c r="O30" s="487"/>
      <c r="P30" s="488"/>
      <c r="Q30" s="582">
        <f t="shared" si="1"/>
        <v>0.13549</v>
      </c>
      <c r="R30" s="555"/>
      <c r="S30" s="555"/>
    </row>
    <row r="31" spans="1:19" s="556" customFormat="1" ht="19.5" customHeight="1" x14ac:dyDescent="0.25">
      <c r="A31" s="828"/>
      <c r="B31" s="830"/>
      <c r="C31" s="756" t="s">
        <v>210</v>
      </c>
      <c r="D31" s="482"/>
      <c r="E31" s="480">
        <v>160</v>
      </c>
      <c r="F31" s="483"/>
      <c r="G31" s="484"/>
      <c r="H31" s="493"/>
      <c r="I31" s="480">
        <v>160</v>
      </c>
      <c r="J31" s="483"/>
      <c r="K31" s="485"/>
      <c r="L31" s="780"/>
      <c r="M31" s="480">
        <v>0</v>
      </c>
      <c r="N31" s="483"/>
      <c r="O31" s="487"/>
      <c r="P31" s="488"/>
      <c r="Q31" s="582">
        <f t="shared" si="1"/>
        <v>0</v>
      </c>
      <c r="R31" s="555"/>
      <c r="S31" s="555"/>
    </row>
    <row r="32" spans="1:19" s="556" customFormat="1" ht="25.5" customHeight="1" x14ac:dyDescent="0.25">
      <c r="A32" s="175" t="s">
        <v>172</v>
      </c>
      <c r="B32" s="176" t="s">
        <v>102</v>
      </c>
      <c r="C32" s="756" t="s">
        <v>237</v>
      </c>
      <c r="D32" s="482"/>
      <c r="E32" s="480">
        <v>960</v>
      </c>
      <c r="F32" s="483"/>
      <c r="G32" s="484"/>
      <c r="H32" s="493"/>
      <c r="I32" s="480">
        <v>960</v>
      </c>
      <c r="J32" s="483"/>
      <c r="K32" s="485"/>
      <c r="L32" s="780"/>
      <c r="M32" s="779">
        <v>480</v>
      </c>
      <c r="N32" s="483"/>
      <c r="O32" s="487"/>
      <c r="P32" s="488"/>
      <c r="Q32" s="582">
        <f t="shared" si="1"/>
        <v>0.5</v>
      </c>
      <c r="R32" s="555"/>
      <c r="S32" s="555"/>
    </row>
    <row r="33" spans="1:19" s="556" customFormat="1" ht="38.25" x14ac:dyDescent="0.25">
      <c r="A33" s="175" t="s">
        <v>173</v>
      </c>
      <c r="B33" s="176" t="s">
        <v>297</v>
      </c>
      <c r="C33" s="756" t="s">
        <v>237</v>
      </c>
      <c r="D33" s="482"/>
      <c r="E33" s="480">
        <v>3.3</v>
      </c>
      <c r="F33" s="483"/>
      <c r="G33" s="484"/>
      <c r="H33" s="493"/>
      <c r="I33" s="480">
        <v>3.3</v>
      </c>
      <c r="J33" s="483"/>
      <c r="K33" s="485"/>
      <c r="L33" s="780"/>
      <c r="M33" s="779">
        <v>0</v>
      </c>
      <c r="N33" s="483"/>
      <c r="O33" s="487"/>
      <c r="P33" s="488"/>
      <c r="Q33" s="582">
        <f t="shared" si="1"/>
        <v>0</v>
      </c>
      <c r="R33" s="555"/>
      <c r="S33" s="555"/>
    </row>
    <row r="34" spans="1:19" s="556" customFormat="1" ht="38.25" x14ac:dyDescent="0.25">
      <c r="A34" s="175" t="s">
        <v>174</v>
      </c>
      <c r="B34" s="176" t="s">
        <v>298</v>
      </c>
      <c r="C34" s="756" t="s">
        <v>237</v>
      </c>
      <c r="D34" s="482"/>
      <c r="E34" s="480">
        <v>18214.7</v>
      </c>
      <c r="F34" s="483"/>
      <c r="G34" s="484"/>
      <c r="H34" s="493"/>
      <c r="I34" s="480">
        <v>18214.7</v>
      </c>
      <c r="J34" s="483"/>
      <c r="K34" s="485"/>
      <c r="L34" s="780"/>
      <c r="M34" s="779">
        <v>7362.35</v>
      </c>
      <c r="N34" s="483"/>
      <c r="O34" s="487"/>
      <c r="P34" s="488"/>
      <c r="Q34" s="582">
        <f t="shared" si="1"/>
        <v>0.40419825745139915</v>
      </c>
      <c r="R34" s="555"/>
      <c r="S34" s="555"/>
    </row>
    <row r="35" spans="1:19" s="556" customFormat="1" ht="25.5" x14ac:dyDescent="0.25">
      <c r="A35" s="175" t="s">
        <v>175</v>
      </c>
      <c r="B35" s="176" t="s">
        <v>299</v>
      </c>
      <c r="C35" s="756" t="s">
        <v>237</v>
      </c>
      <c r="D35" s="482"/>
      <c r="E35" s="480">
        <v>8443.4</v>
      </c>
      <c r="F35" s="483"/>
      <c r="G35" s="484"/>
      <c r="H35" s="493"/>
      <c r="I35" s="480">
        <v>8443.4</v>
      </c>
      <c r="J35" s="483"/>
      <c r="K35" s="485"/>
      <c r="L35" s="780"/>
      <c r="M35" s="779">
        <v>6085.97</v>
      </c>
      <c r="N35" s="483"/>
      <c r="O35" s="487"/>
      <c r="P35" s="488"/>
      <c r="Q35" s="582">
        <f t="shared" si="1"/>
        <v>0.72079612478385491</v>
      </c>
      <c r="R35" s="555"/>
      <c r="S35" s="555"/>
    </row>
    <row r="36" spans="1:19" s="556" customFormat="1" ht="38.25" x14ac:dyDescent="0.25">
      <c r="A36" s="175" t="s">
        <v>176</v>
      </c>
      <c r="B36" s="176" t="s">
        <v>300</v>
      </c>
      <c r="C36" s="756" t="s">
        <v>237</v>
      </c>
      <c r="D36" s="482"/>
      <c r="E36" s="480">
        <v>12332.2</v>
      </c>
      <c r="F36" s="483"/>
      <c r="G36" s="484"/>
      <c r="H36" s="493"/>
      <c r="I36" s="480">
        <v>12332.2</v>
      </c>
      <c r="J36" s="483"/>
      <c r="K36" s="485"/>
      <c r="L36" s="780"/>
      <c r="M36" s="779">
        <v>9115.27</v>
      </c>
      <c r="N36" s="483"/>
      <c r="O36" s="487"/>
      <c r="P36" s="488"/>
      <c r="Q36" s="582">
        <f t="shared" si="1"/>
        <v>0.73914386727429005</v>
      </c>
      <c r="R36" s="555"/>
      <c r="S36" s="555"/>
    </row>
    <row r="37" spans="1:19" s="556" customFormat="1" ht="63.75" x14ac:dyDescent="0.25">
      <c r="A37" s="175" t="s">
        <v>177</v>
      </c>
      <c r="B37" s="176" t="s">
        <v>301</v>
      </c>
      <c r="C37" s="756" t="s">
        <v>237</v>
      </c>
      <c r="D37" s="482"/>
      <c r="E37" s="480">
        <v>2451.8000000000002</v>
      </c>
      <c r="F37" s="483"/>
      <c r="G37" s="484"/>
      <c r="H37" s="493"/>
      <c r="I37" s="480">
        <v>2451.8000000000002</v>
      </c>
      <c r="J37" s="483"/>
      <c r="K37" s="485"/>
      <c r="L37" s="780"/>
      <c r="M37" s="779">
        <v>0</v>
      </c>
      <c r="N37" s="483"/>
      <c r="O37" s="487"/>
      <c r="P37" s="488"/>
      <c r="Q37" s="582">
        <f t="shared" si="1"/>
        <v>0</v>
      </c>
      <c r="R37" s="555"/>
      <c r="S37" s="555"/>
    </row>
    <row r="38" spans="1:19" s="556" customFormat="1" ht="38.25" x14ac:dyDescent="0.25">
      <c r="A38" s="175" t="s">
        <v>178</v>
      </c>
      <c r="B38" s="176" t="s">
        <v>302</v>
      </c>
      <c r="C38" s="756" t="s">
        <v>237</v>
      </c>
      <c r="D38" s="482"/>
      <c r="E38" s="480">
        <v>3095.2</v>
      </c>
      <c r="F38" s="483"/>
      <c r="G38" s="484"/>
      <c r="H38" s="493"/>
      <c r="I38" s="480">
        <v>3095.2</v>
      </c>
      <c r="J38" s="483"/>
      <c r="K38" s="485"/>
      <c r="L38" s="780"/>
      <c r="M38" s="779">
        <v>1646.4</v>
      </c>
      <c r="N38" s="483"/>
      <c r="O38" s="487"/>
      <c r="P38" s="488"/>
      <c r="Q38" s="582">
        <f t="shared" si="1"/>
        <v>0.53192039286637383</v>
      </c>
      <c r="R38" s="555"/>
      <c r="S38" s="555"/>
    </row>
    <row r="39" spans="1:19" s="556" customFormat="1" ht="63.75" customHeight="1" x14ac:dyDescent="0.25">
      <c r="A39" s="175" t="s">
        <v>179</v>
      </c>
      <c r="B39" s="176" t="s">
        <v>254</v>
      </c>
      <c r="C39" s="756" t="s">
        <v>237</v>
      </c>
      <c r="D39" s="482"/>
      <c r="E39" s="480">
        <v>40724.800000000003</v>
      </c>
      <c r="F39" s="483"/>
      <c r="G39" s="484"/>
      <c r="H39" s="493"/>
      <c r="I39" s="480">
        <v>40724.800000000003</v>
      </c>
      <c r="J39" s="483"/>
      <c r="K39" s="485"/>
      <c r="L39" s="780"/>
      <c r="M39" s="779">
        <v>16710.25</v>
      </c>
      <c r="N39" s="483"/>
      <c r="O39" s="487"/>
      <c r="P39" s="488"/>
      <c r="Q39" s="582">
        <f t="shared" si="1"/>
        <v>0.41032122932463755</v>
      </c>
      <c r="R39" s="555"/>
      <c r="S39" s="555"/>
    </row>
    <row r="40" spans="1:19" s="556" customFormat="1" ht="51" x14ac:dyDescent="0.25">
      <c r="A40" s="175" t="s">
        <v>180</v>
      </c>
      <c r="B40" s="176" t="s">
        <v>303</v>
      </c>
      <c r="C40" s="756" t="s">
        <v>237</v>
      </c>
      <c r="D40" s="482"/>
      <c r="E40" s="480">
        <v>2000</v>
      </c>
      <c r="F40" s="483"/>
      <c r="G40" s="484"/>
      <c r="H40" s="493"/>
      <c r="I40" s="480">
        <v>2000</v>
      </c>
      <c r="J40" s="483"/>
      <c r="K40" s="485"/>
      <c r="L40" s="780"/>
      <c r="M40" s="779">
        <v>1077.4000000000001</v>
      </c>
      <c r="N40" s="483"/>
      <c r="O40" s="487"/>
      <c r="P40" s="488"/>
      <c r="Q40" s="582">
        <f t="shared" si="1"/>
        <v>0.53870000000000007</v>
      </c>
      <c r="R40" s="555"/>
      <c r="S40" s="555"/>
    </row>
    <row r="41" spans="1:19" s="556" customFormat="1" ht="51" customHeight="1" x14ac:dyDescent="0.25">
      <c r="A41" s="175" t="s">
        <v>181</v>
      </c>
      <c r="B41" s="176" t="s">
        <v>304</v>
      </c>
      <c r="C41" s="756" t="s">
        <v>237</v>
      </c>
      <c r="D41" s="482"/>
      <c r="E41" s="480">
        <v>88450</v>
      </c>
      <c r="F41" s="483"/>
      <c r="G41" s="484"/>
      <c r="H41" s="493"/>
      <c r="I41" s="480">
        <v>88450</v>
      </c>
      <c r="J41" s="483"/>
      <c r="K41" s="485"/>
      <c r="L41" s="780"/>
      <c r="M41" s="779">
        <v>83891.93</v>
      </c>
      <c r="N41" s="483"/>
      <c r="O41" s="487"/>
      <c r="P41" s="488"/>
      <c r="Q41" s="582">
        <f t="shared" si="1"/>
        <v>0.94846726964386652</v>
      </c>
      <c r="R41" s="555"/>
      <c r="S41" s="555"/>
    </row>
    <row r="42" spans="1:19" s="556" customFormat="1" ht="25.5" x14ac:dyDescent="0.25">
      <c r="A42" s="175" t="s">
        <v>182</v>
      </c>
      <c r="B42" s="176" t="s">
        <v>305</v>
      </c>
      <c r="C42" s="756" t="s">
        <v>237</v>
      </c>
      <c r="D42" s="482"/>
      <c r="E42" s="480">
        <v>152.30000000000001</v>
      </c>
      <c r="F42" s="483"/>
      <c r="G42" s="484"/>
      <c r="H42" s="493"/>
      <c r="I42" s="480">
        <v>152.30000000000001</v>
      </c>
      <c r="J42" s="483"/>
      <c r="K42" s="485"/>
      <c r="L42" s="780"/>
      <c r="M42" s="779">
        <v>0</v>
      </c>
      <c r="N42" s="483"/>
      <c r="O42" s="487"/>
      <c r="P42" s="488"/>
      <c r="Q42" s="582">
        <f t="shared" si="1"/>
        <v>0</v>
      </c>
      <c r="R42" s="555"/>
      <c r="S42" s="555"/>
    </row>
    <row r="43" spans="1:19" ht="131.25" customHeight="1" x14ac:dyDescent="0.25">
      <c r="A43" s="175" t="s">
        <v>183</v>
      </c>
      <c r="B43" s="176" t="s">
        <v>306</v>
      </c>
      <c r="C43" s="756" t="s">
        <v>237</v>
      </c>
      <c r="D43" s="482"/>
      <c r="E43" s="480">
        <v>904.5</v>
      </c>
      <c r="F43" s="483"/>
      <c r="G43" s="484"/>
      <c r="H43" s="493"/>
      <c r="I43" s="480">
        <v>904.5</v>
      </c>
      <c r="J43" s="483"/>
      <c r="K43" s="485"/>
      <c r="L43" s="780"/>
      <c r="M43" s="779">
        <v>196.53</v>
      </c>
      <c r="N43" s="483"/>
      <c r="O43" s="487"/>
      <c r="P43" s="488"/>
      <c r="Q43" s="582">
        <f t="shared" si="1"/>
        <v>0.21728026533996683</v>
      </c>
    </row>
    <row r="44" spans="1:19" s="459" customFormat="1" ht="51" x14ac:dyDescent="0.25">
      <c r="A44" s="175" t="s">
        <v>184</v>
      </c>
      <c r="B44" s="176" t="s">
        <v>445</v>
      </c>
      <c r="C44" s="756"/>
      <c r="D44" s="482"/>
      <c r="E44" s="480"/>
      <c r="F44" s="483"/>
      <c r="G44" s="484"/>
      <c r="H44" s="493"/>
      <c r="I44" s="480"/>
      <c r="J44" s="483"/>
      <c r="K44" s="485"/>
      <c r="L44" s="780"/>
      <c r="M44" s="779"/>
      <c r="N44" s="483"/>
      <c r="O44" s="487"/>
      <c r="P44" s="488"/>
      <c r="Q44" s="582" t="e">
        <f t="shared" si="1"/>
        <v>#DIV/0!</v>
      </c>
      <c r="R44" s="500"/>
      <c r="S44" s="500"/>
    </row>
    <row r="45" spans="1:19" ht="89.25" x14ac:dyDescent="0.25">
      <c r="A45" s="175" t="s">
        <v>185</v>
      </c>
      <c r="B45" s="176" t="s">
        <v>103</v>
      </c>
      <c r="C45" s="756" t="s">
        <v>237</v>
      </c>
      <c r="D45" s="482"/>
      <c r="E45" s="480">
        <v>60.7</v>
      </c>
      <c r="F45" s="483"/>
      <c r="G45" s="484"/>
      <c r="H45" s="493"/>
      <c r="I45" s="480">
        <v>120.7</v>
      </c>
      <c r="J45" s="483"/>
      <c r="K45" s="485"/>
      <c r="L45" s="780"/>
      <c r="M45" s="779">
        <v>45.48</v>
      </c>
      <c r="N45" s="483"/>
      <c r="O45" s="487"/>
      <c r="P45" s="488"/>
      <c r="Q45" s="582">
        <f t="shared" si="1"/>
        <v>0.37680198840099416</v>
      </c>
    </row>
    <row r="46" spans="1:19" ht="63.75" x14ac:dyDescent="0.25">
      <c r="A46" s="175" t="s">
        <v>186</v>
      </c>
      <c r="B46" s="176" t="s">
        <v>104</v>
      </c>
      <c r="C46" s="756" t="s">
        <v>237</v>
      </c>
      <c r="D46" s="482"/>
      <c r="E46" s="480">
        <v>867.8</v>
      </c>
      <c r="F46" s="483"/>
      <c r="G46" s="484"/>
      <c r="H46" s="493"/>
      <c r="I46" s="480">
        <v>867.8</v>
      </c>
      <c r="J46" s="483"/>
      <c r="K46" s="485"/>
      <c r="L46" s="780"/>
      <c r="M46" s="480">
        <v>404.69</v>
      </c>
      <c r="N46" s="483"/>
      <c r="O46" s="487"/>
      <c r="P46" s="488"/>
      <c r="Q46" s="582">
        <f t="shared" si="1"/>
        <v>0.4663401705462088</v>
      </c>
    </row>
    <row r="47" spans="1:19" ht="38.25" x14ac:dyDescent="0.25">
      <c r="A47" s="175" t="s">
        <v>187</v>
      </c>
      <c r="B47" s="176" t="s">
        <v>308</v>
      </c>
      <c r="C47" s="756" t="s">
        <v>237</v>
      </c>
      <c r="D47" s="482"/>
      <c r="E47" s="480">
        <v>4588.8999999999996</v>
      </c>
      <c r="F47" s="483"/>
      <c r="G47" s="484"/>
      <c r="H47" s="493"/>
      <c r="I47" s="480">
        <v>4588.8999999999996</v>
      </c>
      <c r="J47" s="483"/>
      <c r="K47" s="485"/>
      <c r="L47" s="780"/>
      <c r="M47" s="781">
        <v>3435.5</v>
      </c>
      <c r="N47" s="483"/>
      <c r="O47" s="487"/>
      <c r="P47" s="488"/>
      <c r="Q47" s="582">
        <f t="shared" si="1"/>
        <v>0.74865436161171528</v>
      </c>
    </row>
    <row r="48" spans="1:19" s="459" customFormat="1" ht="81" customHeight="1" x14ac:dyDescent="0.25">
      <c r="A48" s="175" t="s">
        <v>188</v>
      </c>
      <c r="B48" s="176" t="s">
        <v>105</v>
      </c>
      <c r="C48" s="756" t="s">
        <v>237</v>
      </c>
      <c r="D48" s="482"/>
      <c r="E48" s="480">
        <v>500</v>
      </c>
      <c r="F48" s="483"/>
      <c r="G48" s="484"/>
      <c r="H48" s="493"/>
      <c r="I48" s="480">
        <v>500</v>
      </c>
      <c r="J48" s="483"/>
      <c r="K48" s="485"/>
      <c r="L48" s="780"/>
      <c r="M48" s="779">
        <v>0</v>
      </c>
      <c r="N48" s="483"/>
      <c r="O48" s="487"/>
      <c r="P48" s="488"/>
      <c r="Q48" s="582">
        <f t="shared" si="1"/>
        <v>0</v>
      </c>
      <c r="R48" s="500"/>
      <c r="S48" s="500"/>
    </row>
    <row r="49" spans="1:23" ht="114.75" x14ac:dyDescent="0.25">
      <c r="A49" s="175" t="s">
        <v>189</v>
      </c>
      <c r="B49" s="749" t="s">
        <v>207</v>
      </c>
      <c r="C49" s="756" t="s">
        <v>237</v>
      </c>
      <c r="D49" s="600">
        <v>14340.4</v>
      </c>
      <c r="E49" s="490">
        <v>3503.5</v>
      </c>
      <c r="F49" s="452"/>
      <c r="G49" s="563"/>
      <c r="H49" s="482">
        <v>17584.2</v>
      </c>
      <c r="I49" s="490">
        <v>259.7</v>
      </c>
      <c r="J49" s="452"/>
      <c r="K49" s="564"/>
      <c r="L49" s="782">
        <v>3766.07</v>
      </c>
      <c r="M49" s="783">
        <v>77.069999999999993</v>
      </c>
      <c r="N49" s="452"/>
      <c r="O49" s="565"/>
      <c r="P49" s="520"/>
      <c r="Q49" s="582">
        <f t="shared" si="1"/>
        <v>0.29676549865229107</v>
      </c>
      <c r="W49" s="183">
        <f>L49+M49</f>
        <v>3843.1400000000003</v>
      </c>
    </row>
    <row r="50" spans="1:23" ht="153" customHeight="1" x14ac:dyDescent="0.25">
      <c r="A50" s="175" t="s">
        <v>190</v>
      </c>
      <c r="B50" s="749" t="s">
        <v>236</v>
      </c>
      <c r="C50" s="756" t="s">
        <v>237</v>
      </c>
      <c r="D50" s="482"/>
      <c r="E50" s="490">
        <v>209.3</v>
      </c>
      <c r="F50" s="452"/>
      <c r="G50" s="563"/>
      <c r="H50" s="493"/>
      <c r="I50" s="490">
        <v>209.3</v>
      </c>
      <c r="J50" s="452"/>
      <c r="K50" s="564"/>
      <c r="L50" s="782"/>
      <c r="M50" s="784">
        <v>21.01</v>
      </c>
      <c r="N50" s="452"/>
      <c r="O50" s="565"/>
      <c r="P50" s="520"/>
      <c r="Q50" s="582">
        <f t="shared" si="1"/>
        <v>0.10038222646918299</v>
      </c>
    </row>
    <row r="51" spans="1:23" ht="76.5" x14ac:dyDescent="0.25">
      <c r="A51" s="175" t="s">
        <v>191</v>
      </c>
      <c r="B51" s="176" t="s">
        <v>411</v>
      </c>
      <c r="C51" s="756" t="s">
        <v>237</v>
      </c>
      <c r="D51" s="482">
        <v>7526.2</v>
      </c>
      <c r="E51" s="480"/>
      <c r="F51" s="452"/>
      <c r="G51" s="563"/>
      <c r="H51" s="482">
        <v>7526.2</v>
      </c>
      <c r="I51" s="480"/>
      <c r="J51" s="452"/>
      <c r="K51" s="564"/>
      <c r="L51" s="782">
        <v>1177.1300000000001</v>
      </c>
      <c r="M51" s="779"/>
      <c r="N51" s="452"/>
      <c r="O51" s="565"/>
      <c r="P51" s="520"/>
      <c r="Q51" s="582">
        <f t="shared" ref="Q51:Q57" si="2">L51/H51</f>
        <v>0.15640429433180092</v>
      </c>
    </row>
    <row r="52" spans="1:23" ht="89.25" x14ac:dyDescent="0.25">
      <c r="A52" s="175" t="s">
        <v>191</v>
      </c>
      <c r="B52" s="176" t="s">
        <v>410</v>
      </c>
      <c r="C52" s="756" t="s">
        <v>237</v>
      </c>
      <c r="D52" s="482">
        <v>12327</v>
      </c>
      <c r="E52" s="480"/>
      <c r="F52" s="452"/>
      <c r="G52" s="563"/>
      <c r="H52" s="482">
        <v>12327</v>
      </c>
      <c r="I52" s="480"/>
      <c r="J52" s="452"/>
      <c r="K52" s="564"/>
      <c r="L52" s="782">
        <v>3531.38</v>
      </c>
      <c r="M52" s="779"/>
      <c r="N52" s="452"/>
      <c r="O52" s="565"/>
      <c r="P52" s="520"/>
      <c r="Q52" s="582">
        <f t="shared" si="2"/>
        <v>0.28647521700332607</v>
      </c>
    </row>
    <row r="53" spans="1:23" ht="51" x14ac:dyDescent="0.25">
      <c r="A53" s="175" t="s">
        <v>192</v>
      </c>
      <c r="B53" s="176" t="s">
        <v>107</v>
      </c>
      <c r="C53" s="756" t="s">
        <v>237</v>
      </c>
      <c r="D53" s="482">
        <v>108729.2</v>
      </c>
      <c r="E53" s="480"/>
      <c r="F53" s="452"/>
      <c r="G53" s="563"/>
      <c r="H53" s="482">
        <v>109575.6</v>
      </c>
      <c r="I53" s="480"/>
      <c r="J53" s="452"/>
      <c r="K53" s="563"/>
      <c r="L53" s="784">
        <v>106907.79</v>
      </c>
      <c r="M53" s="779"/>
      <c r="N53" s="452"/>
      <c r="O53" s="565"/>
      <c r="P53" s="520"/>
      <c r="Q53" s="582">
        <f>L53/H53</f>
        <v>0.97565324762082062</v>
      </c>
    </row>
    <row r="54" spans="1:23" ht="38.25" x14ac:dyDescent="0.25">
      <c r="A54" s="175" t="s">
        <v>193</v>
      </c>
      <c r="B54" s="176" t="s">
        <v>309</v>
      </c>
      <c r="C54" s="756" t="s">
        <v>237</v>
      </c>
      <c r="D54" s="482">
        <v>211.3</v>
      </c>
      <c r="E54" s="480"/>
      <c r="F54" s="452"/>
      <c r="G54" s="563"/>
      <c r="H54" s="482">
        <v>211.3</v>
      </c>
      <c r="I54" s="480"/>
      <c r="J54" s="452"/>
      <c r="K54" s="564"/>
      <c r="L54" s="782">
        <v>85.67</v>
      </c>
      <c r="M54" s="779"/>
      <c r="N54" s="452"/>
      <c r="O54" s="565"/>
      <c r="P54" s="520"/>
      <c r="Q54" s="582">
        <f t="shared" si="2"/>
        <v>0.40544249881684807</v>
      </c>
    </row>
    <row r="55" spans="1:23" ht="51" x14ac:dyDescent="0.25">
      <c r="A55" s="175" t="s">
        <v>194</v>
      </c>
      <c r="B55" s="176" t="s">
        <v>310</v>
      </c>
      <c r="C55" s="756" t="s">
        <v>237</v>
      </c>
      <c r="D55" s="482">
        <v>917107.9</v>
      </c>
      <c r="E55" s="480"/>
      <c r="F55" s="452"/>
      <c r="G55" s="563"/>
      <c r="H55" s="482">
        <v>917107.9</v>
      </c>
      <c r="I55" s="480"/>
      <c r="J55" s="452"/>
      <c r="K55" s="564"/>
      <c r="L55" s="782">
        <v>493337.44</v>
      </c>
      <c r="M55" s="779"/>
      <c r="N55" s="452"/>
      <c r="O55" s="565"/>
      <c r="P55" s="520"/>
      <c r="Q55" s="582">
        <f t="shared" si="2"/>
        <v>0.53792736928773588</v>
      </c>
    </row>
    <row r="56" spans="1:23" ht="38.25" x14ac:dyDescent="0.25">
      <c r="A56" s="175" t="s">
        <v>208</v>
      </c>
      <c r="B56" s="176" t="s">
        <v>195</v>
      </c>
      <c r="C56" s="756" t="s">
        <v>237</v>
      </c>
      <c r="D56" s="482">
        <v>33254.6</v>
      </c>
      <c r="E56" s="480"/>
      <c r="F56" s="452"/>
      <c r="G56" s="563"/>
      <c r="H56" s="482">
        <v>33254.6</v>
      </c>
      <c r="I56" s="480"/>
      <c r="J56" s="452"/>
      <c r="K56" s="564"/>
      <c r="L56" s="782">
        <v>15508.41</v>
      </c>
      <c r="M56" s="779"/>
      <c r="N56" s="452"/>
      <c r="O56" s="565"/>
      <c r="P56" s="520"/>
      <c r="Q56" s="582">
        <f t="shared" si="2"/>
        <v>0.46635382774112455</v>
      </c>
    </row>
    <row r="57" spans="1:23" ht="38.25" x14ac:dyDescent="0.25">
      <c r="A57" s="175" t="s">
        <v>71</v>
      </c>
      <c r="B57" s="176" t="s">
        <v>311</v>
      </c>
      <c r="C57" s="756" t="s">
        <v>237</v>
      </c>
      <c r="D57" s="482">
        <v>247</v>
      </c>
      <c r="E57" s="480"/>
      <c r="F57" s="452"/>
      <c r="G57" s="563"/>
      <c r="H57" s="493">
        <v>247</v>
      </c>
      <c r="I57" s="480"/>
      <c r="J57" s="452"/>
      <c r="K57" s="564"/>
      <c r="L57" s="782">
        <v>185.29</v>
      </c>
      <c r="M57" s="779"/>
      <c r="N57" s="452"/>
      <c r="O57" s="565"/>
      <c r="P57" s="520"/>
      <c r="Q57" s="582">
        <f t="shared" si="2"/>
        <v>0.75016194331983799</v>
      </c>
    </row>
    <row r="58" spans="1:23" ht="25.5" x14ac:dyDescent="0.25">
      <c r="A58" s="177" t="s">
        <v>196</v>
      </c>
      <c r="B58" s="178" t="s">
        <v>197</v>
      </c>
      <c r="C58" s="756" t="s">
        <v>237</v>
      </c>
      <c r="D58" s="482">
        <f>D59+D60+D61</f>
        <v>0</v>
      </c>
      <c r="E58" s="493">
        <f>E59+E60+E61</f>
        <v>19700</v>
      </c>
      <c r="F58" s="452"/>
      <c r="G58" s="563"/>
      <c r="H58" s="482">
        <f>H59+H60+H61</f>
        <v>0</v>
      </c>
      <c r="I58" s="493">
        <f>I59+I60+I61</f>
        <v>19700</v>
      </c>
      <c r="J58" s="452"/>
      <c r="K58" s="564"/>
      <c r="L58" s="482">
        <f>L59+L60+L61</f>
        <v>0</v>
      </c>
      <c r="M58" s="493">
        <f>M59+M60+M61</f>
        <v>8676.66</v>
      </c>
      <c r="N58" s="452"/>
      <c r="O58" s="565"/>
      <c r="P58" s="566"/>
      <c r="Q58" s="582">
        <f>M58/I58</f>
        <v>0.44043959390862941</v>
      </c>
    </row>
    <row r="59" spans="1:23" ht="113.25" customHeight="1" x14ac:dyDescent="0.25">
      <c r="A59" s="179" t="s">
        <v>110</v>
      </c>
      <c r="B59" s="826" t="s">
        <v>360</v>
      </c>
      <c r="C59" s="756" t="s">
        <v>237</v>
      </c>
      <c r="D59" s="567"/>
      <c r="E59" s="491">
        <v>15000</v>
      </c>
      <c r="F59" s="537"/>
      <c r="G59" s="568"/>
      <c r="H59" s="688"/>
      <c r="I59" s="491">
        <v>15000</v>
      </c>
      <c r="J59" s="537"/>
      <c r="K59" s="569"/>
      <c r="L59" s="786"/>
      <c r="M59" s="787">
        <v>8629.85</v>
      </c>
      <c r="N59" s="537"/>
      <c r="O59" s="570"/>
      <c r="P59" s="571"/>
      <c r="Q59" s="582">
        <f t="shared" si="1"/>
        <v>0.57532333333333341</v>
      </c>
    </row>
    <row r="60" spans="1:23" ht="81" customHeight="1" x14ac:dyDescent="0.25">
      <c r="A60" s="179" t="s">
        <v>111</v>
      </c>
      <c r="B60" s="826" t="s">
        <v>406</v>
      </c>
      <c r="C60" s="756" t="s">
        <v>237</v>
      </c>
      <c r="D60" s="567"/>
      <c r="E60" s="760">
        <v>1200</v>
      </c>
      <c r="F60" s="537"/>
      <c r="G60" s="568"/>
      <c r="H60" s="688"/>
      <c r="I60" s="760">
        <v>1200</v>
      </c>
      <c r="J60" s="537"/>
      <c r="K60" s="569"/>
      <c r="L60" s="786"/>
      <c r="M60" s="788">
        <v>46.81</v>
      </c>
      <c r="N60" s="537"/>
      <c r="O60" s="570"/>
      <c r="P60" s="571"/>
      <c r="Q60" s="582">
        <f t="shared" si="1"/>
        <v>3.9008333333333332E-2</v>
      </c>
    </row>
    <row r="61" spans="1:23" ht="81" customHeight="1" x14ac:dyDescent="0.25">
      <c r="A61" s="179" t="s">
        <v>31</v>
      </c>
      <c r="B61" s="826" t="s">
        <v>46</v>
      </c>
      <c r="C61" s="756"/>
      <c r="D61" s="567"/>
      <c r="E61" s="760">
        <v>3500</v>
      </c>
      <c r="F61" s="537"/>
      <c r="G61" s="568"/>
      <c r="H61" s="688"/>
      <c r="I61" s="760">
        <v>3500</v>
      </c>
      <c r="J61" s="537"/>
      <c r="K61" s="569"/>
      <c r="L61" s="786"/>
      <c r="M61" s="788">
        <v>0</v>
      </c>
      <c r="N61" s="537"/>
      <c r="O61" s="570"/>
      <c r="P61" s="488"/>
      <c r="Q61" s="582">
        <f t="shared" si="1"/>
        <v>0</v>
      </c>
    </row>
    <row r="62" spans="1:23" ht="48" customHeight="1" x14ac:dyDescent="0.25">
      <c r="A62" s="177" t="s">
        <v>141</v>
      </c>
      <c r="B62" s="178" t="s">
        <v>198</v>
      </c>
      <c r="C62" s="706" t="s">
        <v>402</v>
      </c>
      <c r="D62" s="600">
        <f>D63+D65+D64</f>
        <v>2093.8000000000002</v>
      </c>
      <c r="E62" s="572">
        <f>E63+E65+E64</f>
        <v>12710.1</v>
      </c>
      <c r="F62" s="452"/>
      <c r="G62" s="563"/>
      <c r="H62" s="493">
        <f>H63+H65+H64</f>
        <v>0</v>
      </c>
      <c r="I62" s="493">
        <f>I63+I65+I64</f>
        <v>14803.900000000001</v>
      </c>
      <c r="J62" s="452"/>
      <c r="K62" s="564"/>
      <c r="L62" s="782">
        <f>L63+L64+L65</f>
        <v>0</v>
      </c>
      <c r="M62" s="785">
        <f>M63+M65+M64</f>
        <v>0</v>
      </c>
      <c r="N62" s="452"/>
      <c r="O62" s="565"/>
      <c r="P62" s="566"/>
      <c r="Q62" s="582">
        <f t="shared" si="1"/>
        <v>0</v>
      </c>
    </row>
    <row r="63" spans="1:23" ht="68.25" hidden="1" customHeight="1" x14ac:dyDescent="0.25">
      <c r="A63" s="180" t="s">
        <v>123</v>
      </c>
      <c r="B63" s="826" t="s">
        <v>362</v>
      </c>
      <c r="C63" s="706" t="s">
        <v>397</v>
      </c>
      <c r="D63" s="592"/>
      <c r="E63" s="478"/>
      <c r="F63" s="535"/>
      <c r="G63" s="573"/>
      <c r="H63" s="492"/>
      <c r="I63" s="478"/>
      <c r="J63" s="535"/>
      <c r="K63" s="681"/>
      <c r="L63" s="789"/>
      <c r="M63" s="777"/>
      <c r="N63" s="535"/>
      <c r="O63" s="574"/>
      <c r="P63" s="575"/>
      <c r="Q63" s="582" t="e">
        <f t="shared" si="1"/>
        <v>#DIV/0!</v>
      </c>
    </row>
    <row r="64" spans="1:23" ht="28.5" customHeight="1" x14ac:dyDescent="0.25">
      <c r="A64" s="831" t="s">
        <v>123</v>
      </c>
      <c r="B64" s="833" t="s">
        <v>363</v>
      </c>
      <c r="C64" s="706" t="s">
        <v>237</v>
      </c>
      <c r="D64" s="482">
        <v>2093.8000000000002</v>
      </c>
      <c r="E64" s="480">
        <f>450+12260.1</f>
        <v>12710.1</v>
      </c>
      <c r="F64" s="452"/>
      <c r="G64" s="563"/>
      <c r="H64" s="482"/>
      <c r="I64" s="480">
        <f>12710.1+2093.8</f>
        <v>14803.900000000001</v>
      </c>
      <c r="J64" s="452"/>
      <c r="K64" s="564"/>
      <c r="L64" s="782">
        <v>0</v>
      </c>
      <c r="M64" s="779">
        <v>0</v>
      </c>
      <c r="N64" s="452"/>
      <c r="O64" s="565"/>
      <c r="P64" s="576"/>
      <c r="Q64" s="582">
        <f t="shared" si="1"/>
        <v>0</v>
      </c>
      <c r="R64" s="172" t="e">
        <f>L64/H64</f>
        <v>#DIV/0!</v>
      </c>
    </row>
    <row r="65" spans="1:24" s="459" customFormat="1" ht="129.75" customHeight="1" thickBot="1" x14ac:dyDescent="0.3">
      <c r="A65" s="832"/>
      <c r="B65" s="834"/>
      <c r="C65" s="706" t="s">
        <v>397</v>
      </c>
      <c r="D65" s="725"/>
      <c r="E65" s="494"/>
      <c r="F65" s="495"/>
      <c r="G65" s="496"/>
      <c r="H65" s="725"/>
      <c r="I65" s="494"/>
      <c r="J65" s="495"/>
      <c r="K65" s="742"/>
      <c r="L65" s="790"/>
      <c r="M65" s="791"/>
      <c r="N65" s="495"/>
      <c r="O65" s="498"/>
      <c r="P65" s="499"/>
      <c r="Q65" s="582" t="e">
        <f t="shared" si="1"/>
        <v>#DIV/0!</v>
      </c>
      <c r="R65" s="500"/>
      <c r="S65" s="500"/>
    </row>
    <row r="66" spans="1:24" s="587" customFormat="1" ht="16.5" thickBot="1" x14ac:dyDescent="0.3">
      <c r="A66" s="577"/>
      <c r="B66" s="501" t="s">
        <v>251</v>
      </c>
      <c r="C66" s="699"/>
      <c r="D66" s="502">
        <f>D9+D58+D62</f>
        <v>1095837.3999999999</v>
      </c>
      <c r="E66" s="503">
        <f>E9+E58+E62</f>
        <v>3668891.399999999</v>
      </c>
      <c r="F66" s="578"/>
      <c r="G66" s="579"/>
      <c r="H66" s="711">
        <f>H9+H58+H62</f>
        <v>1097833.8</v>
      </c>
      <c r="I66" s="418">
        <f>I9+I58+I62</f>
        <v>3642741.399999999</v>
      </c>
      <c r="J66" s="578"/>
      <c r="K66" s="674"/>
      <c r="L66" s="711">
        <f>L9+L58+L62</f>
        <v>624499.18000000005</v>
      </c>
      <c r="M66" s="418">
        <f>M9+M58+M62</f>
        <v>2722132.8099999991</v>
      </c>
      <c r="N66" s="578"/>
      <c r="O66" s="580"/>
      <c r="P66" s="581"/>
      <c r="Q66" s="582">
        <f>(L66+M66)/(I66+H66)</f>
        <v>0.70595483645107027</v>
      </c>
      <c r="R66" s="583">
        <f>M66/I66</f>
        <v>0.74727588678131251</v>
      </c>
      <c r="S66" s="584">
        <f>L66/H66</f>
        <v>0.56884674164705074</v>
      </c>
      <c r="T66" s="585"/>
      <c r="U66" s="586">
        <f>I66+H66</f>
        <v>4740575.1999999993</v>
      </c>
      <c r="V66" s="586">
        <f>M66+L66</f>
        <v>3346631.9899999993</v>
      </c>
      <c r="W66" s="586">
        <f>M66/E66*100</f>
        <v>74.194968267526264</v>
      </c>
      <c r="X66" s="586">
        <f>L66/H66*100</f>
        <v>56.884674164705075</v>
      </c>
    </row>
    <row r="67" spans="1:24" s="587" customFormat="1" ht="16.5" hidden="1" thickBot="1" x14ac:dyDescent="0.3">
      <c r="A67" s="588"/>
      <c r="B67" s="504"/>
      <c r="C67" s="700"/>
      <c r="D67" s="726"/>
      <c r="E67" s="505"/>
      <c r="F67" s="589"/>
      <c r="G67" s="727"/>
      <c r="H67" s="505">
        <f>H66+I66-H65-I65-I63-I31</f>
        <v>4740415.1999999993</v>
      </c>
      <c r="I67" s="505">
        <f>I66-160-I63-I65+H64</f>
        <v>3642581.399999999</v>
      </c>
      <c r="J67" s="589"/>
      <c r="K67" s="589"/>
      <c r="L67" s="726"/>
      <c r="M67" s="505">
        <f>M66-M65-M63-M31</f>
        <v>2722132.8099999991</v>
      </c>
      <c r="N67" s="589"/>
      <c r="O67" s="581"/>
      <c r="P67" s="581"/>
      <c r="Q67" s="582">
        <f t="shared" si="0"/>
        <v>0.74730871079504224</v>
      </c>
      <c r="R67" s="583"/>
      <c r="S67" s="584"/>
      <c r="T67" s="585"/>
      <c r="U67" s="586"/>
      <c r="V67" s="586"/>
      <c r="W67" s="586"/>
      <c r="X67" s="586"/>
    </row>
    <row r="68" spans="1:24" ht="19.5" customHeight="1" thickBot="1" x14ac:dyDescent="0.35">
      <c r="A68" s="838" t="s">
        <v>256</v>
      </c>
      <c r="B68" s="839"/>
      <c r="C68" s="839"/>
      <c r="D68" s="839"/>
      <c r="E68" s="839"/>
      <c r="F68" s="839"/>
      <c r="G68" s="839"/>
      <c r="H68" s="839"/>
      <c r="I68" s="839"/>
      <c r="J68" s="839"/>
      <c r="K68" s="839"/>
      <c r="L68" s="839"/>
      <c r="M68" s="839"/>
      <c r="N68" s="839"/>
      <c r="O68" s="839"/>
      <c r="P68" s="840"/>
      <c r="Q68" s="582" t="e">
        <f t="shared" si="0"/>
        <v>#DIV/0!</v>
      </c>
    </row>
    <row r="69" spans="1:24" ht="38.25" customHeight="1" x14ac:dyDescent="0.3">
      <c r="A69" s="460" t="s">
        <v>199</v>
      </c>
      <c r="B69" s="461" t="s">
        <v>160</v>
      </c>
      <c r="C69" s="756" t="s">
        <v>237</v>
      </c>
      <c r="D69" s="664">
        <f>D70+D71+D72+D73+D74+D75+D76+D77+D78+D79+D80+D81+D82+D83+D84+D85+D86+D87+D88+D89+D90+D91+D92+D93+D94+D95</f>
        <v>939743.59999999986</v>
      </c>
      <c r="E69" s="719">
        <f>E70+E71+E72+E73+E74+E75+E76+E77+E78+E79+E80+E81+E82+E83+E84+E85+E86+E87+E88+E89+E90+E91+E92+E93+E94+E95</f>
        <v>1701583.5000000002</v>
      </c>
      <c r="F69" s="719"/>
      <c r="G69" s="667"/>
      <c r="H69" s="664">
        <f>H70+H71+H72+H73+H74+H75+H76+H77+H78+H79+H80+H81+H82+H83+H84+H85+H86+H87+H88+H89+H90+H91+H92+H93+H94+H95</f>
        <v>1395550.2</v>
      </c>
      <c r="I69" s="719">
        <f>I70+I71+I72+I73+I74+I75+I76+I77+I78+I79+I80+I81+I82+I83+I84+I85+I86+I87+I88+I89+I90+I91+I92+I93+I94+I95</f>
        <v>1240776.9000000001</v>
      </c>
      <c r="J69" s="665"/>
      <c r="K69" s="762"/>
      <c r="L69" s="407">
        <f>L70+L71+L72+L73+L74+L75+L76+L77+L78+L79+L80+L81+L82+L83+L84+L85+L86+L87+L88+L89+L90+L91+L92+L93+L94+L95</f>
        <v>619213.92000000004</v>
      </c>
      <c r="M69" s="408">
        <f>M70+M71+M72+M73+M74+M75+M76+M77+M78+M79+M80+M81+M82+M83+M84+M85+M86+M87+M88+M89+M90+M91+M92+M93+M94+M95</f>
        <v>705048.41999999993</v>
      </c>
      <c r="N69" s="591"/>
      <c r="O69" s="590"/>
      <c r="P69" s="591"/>
      <c r="Q69" s="582">
        <f t="shared" si="0"/>
        <v>0.56823142016908912</v>
      </c>
      <c r="R69" s="500"/>
    </row>
    <row r="70" spans="1:24" ht="38.25" x14ac:dyDescent="0.25">
      <c r="A70" s="173" t="s">
        <v>273</v>
      </c>
      <c r="B70" s="174" t="s">
        <v>312</v>
      </c>
      <c r="C70" s="756" t="s">
        <v>237</v>
      </c>
      <c r="D70" s="592"/>
      <c r="E70" s="478">
        <v>221915.1</v>
      </c>
      <c r="F70" s="593"/>
      <c r="G70" s="594"/>
      <c r="H70" s="492"/>
      <c r="I70" s="478">
        <v>221915.1</v>
      </c>
      <c r="J70" s="593"/>
      <c r="K70" s="595"/>
      <c r="L70" s="596"/>
      <c r="M70" s="479">
        <v>143530.75</v>
      </c>
      <c r="N70" s="523"/>
      <c r="O70" s="524"/>
      <c r="P70" s="526"/>
      <c r="Q70" s="582">
        <f>M70/I70</f>
        <v>0.64678226042301756</v>
      </c>
    </row>
    <row r="71" spans="1:24" ht="63.75" x14ac:dyDescent="0.25">
      <c r="A71" s="175" t="s">
        <v>274</v>
      </c>
      <c r="B71" s="176" t="s">
        <v>313</v>
      </c>
      <c r="C71" s="756" t="s">
        <v>237</v>
      </c>
      <c r="D71" s="482"/>
      <c r="E71" s="480">
        <v>2842.5</v>
      </c>
      <c r="F71" s="483"/>
      <c r="G71" s="484"/>
      <c r="H71" s="493"/>
      <c r="I71" s="478">
        <v>2842.5</v>
      </c>
      <c r="J71" s="483"/>
      <c r="K71" s="485"/>
      <c r="L71" s="597"/>
      <c r="M71" s="481">
        <v>1100</v>
      </c>
      <c r="N71" s="472"/>
      <c r="O71" s="487"/>
      <c r="P71" s="488"/>
      <c r="Q71" s="582">
        <f t="shared" ref="Q71:Q79" si="3">M71/I71</f>
        <v>0.38698328935795956</v>
      </c>
    </row>
    <row r="72" spans="1:24" ht="76.5" customHeight="1" x14ac:dyDescent="0.25">
      <c r="A72" s="175" t="s">
        <v>275</v>
      </c>
      <c r="B72" s="176" t="s">
        <v>112</v>
      </c>
      <c r="C72" s="756" t="s">
        <v>237</v>
      </c>
      <c r="D72" s="482"/>
      <c r="E72" s="480">
        <v>2836.8</v>
      </c>
      <c r="F72" s="483"/>
      <c r="G72" s="484"/>
      <c r="H72" s="493"/>
      <c r="I72" s="478">
        <v>2836.8</v>
      </c>
      <c r="J72" s="483"/>
      <c r="K72" s="485"/>
      <c r="L72" s="597"/>
      <c r="M72" s="481">
        <v>1914.91</v>
      </c>
      <c r="N72" s="472"/>
      <c r="O72" s="487"/>
      <c r="P72" s="488"/>
      <c r="Q72" s="582">
        <f t="shared" si="3"/>
        <v>0.67502467569091928</v>
      </c>
    </row>
    <row r="73" spans="1:24" ht="92.25" customHeight="1" x14ac:dyDescent="0.25">
      <c r="A73" s="175" t="s">
        <v>276</v>
      </c>
      <c r="B73" s="176" t="s">
        <v>314</v>
      </c>
      <c r="C73" s="756" t="s">
        <v>237</v>
      </c>
      <c r="D73" s="482"/>
      <c r="E73" s="480">
        <v>6541.2</v>
      </c>
      <c r="F73" s="483"/>
      <c r="G73" s="484"/>
      <c r="H73" s="493"/>
      <c r="I73" s="478">
        <v>6541.2</v>
      </c>
      <c r="J73" s="483"/>
      <c r="K73" s="485"/>
      <c r="L73" s="597"/>
      <c r="M73" s="481">
        <v>481.71</v>
      </c>
      <c r="N73" s="472"/>
      <c r="O73" s="487"/>
      <c r="P73" s="488"/>
      <c r="Q73" s="582">
        <f t="shared" si="3"/>
        <v>7.364245092643551E-2</v>
      </c>
    </row>
    <row r="74" spans="1:24" ht="67.5" customHeight="1" x14ac:dyDescent="0.25">
      <c r="A74" s="175" t="s">
        <v>277</v>
      </c>
      <c r="B74" s="176" t="s">
        <v>114</v>
      </c>
      <c r="C74" s="756" t="s">
        <v>237</v>
      </c>
      <c r="D74" s="482"/>
      <c r="E74" s="480">
        <v>66.3</v>
      </c>
      <c r="F74" s="483"/>
      <c r="G74" s="484"/>
      <c r="H74" s="493"/>
      <c r="I74" s="478">
        <v>66.3</v>
      </c>
      <c r="J74" s="483"/>
      <c r="K74" s="485"/>
      <c r="L74" s="597"/>
      <c r="M74" s="481">
        <v>0</v>
      </c>
      <c r="N74" s="472"/>
      <c r="O74" s="487"/>
      <c r="P74" s="488"/>
      <c r="Q74" s="582">
        <f t="shared" si="3"/>
        <v>0</v>
      </c>
    </row>
    <row r="75" spans="1:24" ht="114.75" x14ac:dyDescent="0.25">
      <c r="A75" s="175" t="s">
        <v>108</v>
      </c>
      <c r="B75" s="176" t="s">
        <v>115</v>
      </c>
      <c r="C75" s="756" t="s">
        <v>237</v>
      </c>
      <c r="D75" s="482"/>
      <c r="E75" s="506">
        <v>979.1</v>
      </c>
      <c r="F75" s="598"/>
      <c r="G75" s="599"/>
      <c r="H75" s="572"/>
      <c r="I75" s="506">
        <v>979.1</v>
      </c>
      <c r="J75" s="598"/>
      <c r="K75" s="601"/>
      <c r="L75" s="597"/>
      <c r="M75" s="481">
        <v>613.6</v>
      </c>
      <c r="N75" s="472"/>
      <c r="O75" s="487"/>
      <c r="P75" s="488"/>
      <c r="Q75" s="582">
        <f t="shared" si="3"/>
        <v>0.6266979879481156</v>
      </c>
    </row>
    <row r="76" spans="1:24" ht="39" customHeight="1" x14ac:dyDescent="0.25">
      <c r="A76" s="175" t="s">
        <v>109</v>
      </c>
      <c r="B76" s="176" t="s">
        <v>317</v>
      </c>
      <c r="C76" s="756" t="s">
        <v>237</v>
      </c>
      <c r="D76" s="482"/>
      <c r="E76" s="480">
        <v>130017.3</v>
      </c>
      <c r="F76" s="483"/>
      <c r="G76" s="484"/>
      <c r="H76" s="493"/>
      <c r="I76" s="480">
        <v>130017.3</v>
      </c>
      <c r="J76" s="483"/>
      <c r="K76" s="485"/>
      <c r="L76" s="597"/>
      <c r="M76" s="481">
        <v>81794.19</v>
      </c>
      <c r="N76" s="472"/>
      <c r="O76" s="487"/>
      <c r="P76" s="488"/>
      <c r="Q76" s="582">
        <f t="shared" si="3"/>
        <v>0.62910235791698488</v>
      </c>
    </row>
    <row r="77" spans="1:24" ht="119.25" customHeight="1" x14ac:dyDescent="0.25">
      <c r="A77" s="175" t="s">
        <v>155</v>
      </c>
      <c r="B77" s="176" t="s">
        <v>318</v>
      </c>
      <c r="C77" s="756" t="s">
        <v>237</v>
      </c>
      <c r="D77" s="482"/>
      <c r="E77" s="480">
        <v>355.4</v>
      </c>
      <c r="F77" s="483"/>
      <c r="G77" s="484"/>
      <c r="H77" s="493"/>
      <c r="I77" s="478">
        <v>355.4</v>
      </c>
      <c r="J77" s="483"/>
      <c r="K77" s="485"/>
      <c r="L77" s="597"/>
      <c r="M77" s="481">
        <v>184.66</v>
      </c>
      <c r="N77" s="472"/>
      <c r="O77" s="487"/>
      <c r="P77" s="488"/>
      <c r="Q77" s="582">
        <f t="shared" si="3"/>
        <v>0.5195835678109173</v>
      </c>
    </row>
    <row r="78" spans="1:24" ht="25.5" x14ac:dyDescent="0.25">
      <c r="A78" s="175" t="s">
        <v>361</v>
      </c>
      <c r="B78" s="176" t="s">
        <v>319</v>
      </c>
      <c r="C78" s="756" t="s">
        <v>237</v>
      </c>
      <c r="D78" s="482"/>
      <c r="E78" s="506">
        <v>64105.9</v>
      </c>
      <c r="F78" s="598"/>
      <c r="G78" s="599"/>
      <c r="H78" s="572"/>
      <c r="I78" s="478">
        <v>64105.9</v>
      </c>
      <c r="J78" s="598"/>
      <c r="K78" s="601"/>
      <c r="L78" s="597"/>
      <c r="M78" s="481">
        <v>6215.83</v>
      </c>
      <c r="N78" s="472"/>
      <c r="O78" s="487"/>
      <c r="P78" s="488"/>
      <c r="Q78" s="582">
        <f t="shared" si="3"/>
        <v>9.6961902102614572E-2</v>
      </c>
    </row>
    <row r="79" spans="1:24" ht="40.5" customHeight="1" x14ac:dyDescent="0.25">
      <c r="A79" s="175" t="s">
        <v>364</v>
      </c>
      <c r="B79" s="176" t="s">
        <v>320</v>
      </c>
      <c r="C79" s="756" t="s">
        <v>237</v>
      </c>
      <c r="D79" s="602"/>
      <c r="E79" s="452">
        <v>304.5</v>
      </c>
      <c r="F79" s="603"/>
      <c r="G79" s="604"/>
      <c r="H79" s="712"/>
      <c r="I79" s="452">
        <v>304.5</v>
      </c>
      <c r="J79" s="603"/>
      <c r="K79" s="605"/>
      <c r="L79" s="602"/>
      <c r="M79" s="481">
        <v>300</v>
      </c>
      <c r="N79" s="606"/>
      <c r="O79" s="607"/>
      <c r="P79" s="608"/>
      <c r="Q79" s="582">
        <f t="shared" si="3"/>
        <v>0.98522167487684731</v>
      </c>
    </row>
    <row r="80" spans="1:24" ht="28.5" customHeight="1" x14ac:dyDescent="0.25">
      <c r="A80" s="175" t="s">
        <v>95</v>
      </c>
      <c r="B80" s="176" t="s">
        <v>116</v>
      </c>
      <c r="C80" s="756" t="s">
        <v>237</v>
      </c>
      <c r="D80" s="482">
        <v>274652.7</v>
      </c>
      <c r="E80" s="480">
        <v>469946.5</v>
      </c>
      <c r="F80" s="483"/>
      <c r="G80" s="484"/>
      <c r="H80" s="482">
        <v>730459.3</v>
      </c>
      <c r="I80" s="480">
        <v>14139.9</v>
      </c>
      <c r="J80" s="483"/>
      <c r="K80" s="485"/>
      <c r="L80" s="482">
        <v>363653.13</v>
      </c>
      <c r="M80" s="481">
        <v>6594.73</v>
      </c>
      <c r="N80" s="472"/>
      <c r="O80" s="487"/>
      <c r="P80" s="488"/>
      <c r="Q80" s="582">
        <f>(L80+M80)/(H80+I80)</f>
        <v>0.49724450415740434</v>
      </c>
      <c r="V80" s="182">
        <f>L80+M80</f>
        <v>370247.86</v>
      </c>
    </row>
    <row r="81" spans="1:22" ht="67.5" customHeight="1" x14ac:dyDescent="0.25">
      <c r="A81" s="175" t="s">
        <v>162</v>
      </c>
      <c r="B81" s="176" t="s">
        <v>117</v>
      </c>
      <c r="C81" s="756" t="s">
        <v>237</v>
      </c>
      <c r="D81" s="482"/>
      <c r="E81" s="480">
        <v>195.8</v>
      </c>
      <c r="F81" s="452"/>
      <c r="G81" s="563"/>
      <c r="H81" s="493"/>
      <c r="I81" s="478">
        <v>195.8</v>
      </c>
      <c r="J81" s="452"/>
      <c r="K81" s="564"/>
      <c r="L81" s="482"/>
      <c r="M81" s="481">
        <v>108.97</v>
      </c>
      <c r="N81" s="609"/>
      <c r="O81" s="565"/>
      <c r="P81" s="566"/>
      <c r="Q81" s="582">
        <f t="shared" ref="Q81:Q83" si="4">M81/I81</f>
        <v>0.55653728294177729</v>
      </c>
    </row>
    <row r="82" spans="1:22" ht="51" x14ac:dyDescent="0.25">
      <c r="A82" s="175" t="s">
        <v>163</v>
      </c>
      <c r="B82" s="176" t="s">
        <v>321</v>
      </c>
      <c r="C82" s="756" t="s">
        <v>237</v>
      </c>
      <c r="D82" s="482"/>
      <c r="E82" s="480">
        <v>203980</v>
      </c>
      <c r="F82" s="452"/>
      <c r="G82" s="563"/>
      <c r="H82" s="493"/>
      <c r="I82" s="480">
        <v>198980</v>
      </c>
      <c r="J82" s="452"/>
      <c r="K82" s="564"/>
      <c r="L82" s="482"/>
      <c r="M82" s="481">
        <v>102906.72</v>
      </c>
      <c r="N82" s="609"/>
      <c r="O82" s="565"/>
      <c r="P82" s="566"/>
      <c r="Q82" s="582">
        <f t="shared" si="4"/>
        <v>0.51717117298220927</v>
      </c>
    </row>
    <row r="83" spans="1:22" ht="76.5" customHeight="1" x14ac:dyDescent="0.25">
      <c r="A83" s="175" t="s">
        <v>164</v>
      </c>
      <c r="B83" s="176" t="s">
        <v>322</v>
      </c>
      <c r="C83" s="756" t="s">
        <v>237</v>
      </c>
      <c r="D83" s="482"/>
      <c r="E83" s="480">
        <v>1710.6</v>
      </c>
      <c r="F83" s="452"/>
      <c r="G83" s="563"/>
      <c r="H83" s="493"/>
      <c r="I83" s="480">
        <v>1710.6</v>
      </c>
      <c r="J83" s="452"/>
      <c r="K83" s="564"/>
      <c r="L83" s="482"/>
      <c r="M83" s="481">
        <v>1105.72</v>
      </c>
      <c r="N83" s="609"/>
      <c r="O83" s="565"/>
      <c r="P83" s="566"/>
      <c r="Q83" s="582">
        <f t="shared" si="4"/>
        <v>0.64639307845200522</v>
      </c>
    </row>
    <row r="84" spans="1:22" ht="66.75" customHeight="1" x14ac:dyDescent="0.25">
      <c r="A84" s="175" t="s">
        <v>165</v>
      </c>
      <c r="B84" s="176" t="s">
        <v>118</v>
      </c>
      <c r="C84" s="756" t="s">
        <v>237</v>
      </c>
      <c r="D84" s="482"/>
      <c r="E84" s="480">
        <v>1567.5</v>
      </c>
      <c r="F84" s="452"/>
      <c r="G84" s="563"/>
      <c r="H84" s="713"/>
      <c r="I84" s="478">
        <v>1567.5</v>
      </c>
      <c r="J84" s="536"/>
      <c r="K84" s="610"/>
      <c r="L84" s="482"/>
      <c r="M84" s="481">
        <v>930.26</v>
      </c>
      <c r="N84" s="609"/>
      <c r="O84" s="565"/>
      <c r="P84" s="520"/>
      <c r="Q84" s="582">
        <f>M84/I84</f>
        <v>0.59346730462519937</v>
      </c>
      <c r="R84" s="332"/>
    </row>
    <row r="85" spans="1:22" ht="95.25" customHeight="1" x14ac:dyDescent="0.25">
      <c r="A85" s="175" t="s">
        <v>166</v>
      </c>
      <c r="B85" s="176" t="s">
        <v>323</v>
      </c>
      <c r="C85" s="761" t="s">
        <v>237</v>
      </c>
      <c r="D85" s="490">
        <v>7481.7</v>
      </c>
      <c r="E85" s="480"/>
      <c r="F85" s="452"/>
      <c r="G85" s="563"/>
      <c r="H85" s="490">
        <v>7481.7</v>
      </c>
      <c r="I85" s="478"/>
      <c r="J85" s="452"/>
      <c r="K85" s="564"/>
      <c r="L85" s="482">
        <v>1833.85</v>
      </c>
      <c r="M85" s="481"/>
      <c r="N85" s="609"/>
      <c r="O85" s="565"/>
      <c r="P85" s="566"/>
      <c r="Q85" s="582">
        <f>L85/H85</f>
        <v>0.24511140516192842</v>
      </c>
    </row>
    <row r="86" spans="1:22" ht="87" customHeight="1" x14ac:dyDescent="0.25">
      <c r="A86" s="175" t="s">
        <v>167</v>
      </c>
      <c r="B86" s="176" t="s">
        <v>324</v>
      </c>
      <c r="C86" s="756" t="s">
        <v>237</v>
      </c>
      <c r="D86" s="482">
        <v>461678.3</v>
      </c>
      <c r="E86" s="480"/>
      <c r="F86" s="452"/>
      <c r="G86" s="563"/>
      <c r="H86" s="482">
        <v>461678.3</v>
      </c>
      <c r="I86" s="478"/>
      <c r="J86" s="452"/>
      <c r="K86" s="564"/>
      <c r="L86" s="482">
        <v>209812.99</v>
      </c>
      <c r="M86" s="481"/>
      <c r="N86" s="609"/>
      <c r="O86" s="565"/>
      <c r="P86" s="566"/>
      <c r="Q86" s="582">
        <f t="shared" ref="Q86:Q92" si="5">L86/H86</f>
        <v>0.4544571187339756</v>
      </c>
    </row>
    <row r="87" spans="1:22" ht="80.25" customHeight="1" x14ac:dyDescent="0.25">
      <c r="A87" s="175" t="s">
        <v>168</v>
      </c>
      <c r="B87" s="176" t="s">
        <v>325</v>
      </c>
      <c r="C87" s="756" t="s">
        <v>237</v>
      </c>
      <c r="D87" s="482">
        <v>3</v>
      </c>
      <c r="E87" s="480"/>
      <c r="F87" s="452"/>
      <c r="G87" s="563"/>
      <c r="H87" s="713">
        <v>3</v>
      </c>
      <c r="I87" s="478"/>
      <c r="J87" s="452"/>
      <c r="K87" s="564"/>
      <c r="L87" s="482">
        <v>0</v>
      </c>
      <c r="M87" s="481"/>
      <c r="N87" s="609"/>
      <c r="O87" s="565"/>
      <c r="P87" s="488"/>
      <c r="Q87" s="582">
        <f t="shared" si="5"/>
        <v>0</v>
      </c>
    </row>
    <row r="88" spans="1:22" ht="88.5" customHeight="1" x14ac:dyDescent="0.25">
      <c r="A88" s="175" t="s">
        <v>169</v>
      </c>
      <c r="B88" s="176" t="s">
        <v>326</v>
      </c>
      <c r="C88" s="756" t="s">
        <v>237</v>
      </c>
      <c r="D88" s="482">
        <v>0.7</v>
      </c>
      <c r="E88" s="480"/>
      <c r="F88" s="452"/>
      <c r="G88" s="563"/>
      <c r="H88" s="713">
        <v>0.7</v>
      </c>
      <c r="I88" s="478"/>
      <c r="J88" s="452"/>
      <c r="K88" s="564"/>
      <c r="L88" s="482">
        <v>0</v>
      </c>
      <c r="M88" s="481"/>
      <c r="N88" s="609"/>
      <c r="O88" s="565"/>
      <c r="P88" s="488"/>
      <c r="Q88" s="582">
        <f t="shared" si="5"/>
        <v>0</v>
      </c>
    </row>
    <row r="89" spans="1:22" ht="84.75" customHeight="1" x14ac:dyDescent="0.25">
      <c r="A89" s="175" t="s">
        <v>170</v>
      </c>
      <c r="B89" s="176" t="s">
        <v>327</v>
      </c>
      <c r="C89" s="756" t="s">
        <v>237</v>
      </c>
      <c r="D89" s="482">
        <v>44200</v>
      </c>
      <c r="E89" s="480"/>
      <c r="F89" s="452"/>
      <c r="G89" s="563"/>
      <c r="H89" s="482">
        <v>44200</v>
      </c>
      <c r="I89" s="478"/>
      <c r="J89" s="452"/>
      <c r="K89" s="564"/>
      <c r="L89" s="482">
        <v>18623.25</v>
      </c>
      <c r="M89" s="481"/>
      <c r="N89" s="609"/>
      <c r="O89" s="565"/>
      <c r="P89" s="520"/>
      <c r="Q89" s="582">
        <f t="shared" si="5"/>
        <v>0.42134049773755655</v>
      </c>
    </row>
    <row r="90" spans="1:22" ht="56.25" customHeight="1" x14ac:dyDescent="0.25">
      <c r="A90" s="175" t="s">
        <v>171</v>
      </c>
      <c r="B90" s="176" t="s">
        <v>328</v>
      </c>
      <c r="C90" s="756" t="s">
        <v>237</v>
      </c>
      <c r="D90" s="482">
        <v>9549.7000000000007</v>
      </c>
      <c r="E90" s="480"/>
      <c r="F90" s="452"/>
      <c r="G90" s="563"/>
      <c r="H90" s="482">
        <v>9549.7000000000007</v>
      </c>
      <c r="I90" s="478"/>
      <c r="J90" s="452"/>
      <c r="K90" s="564"/>
      <c r="L90" s="482">
        <v>3736.64</v>
      </c>
      <c r="M90" s="481"/>
      <c r="N90" s="609"/>
      <c r="O90" s="565"/>
      <c r="P90" s="520"/>
      <c r="Q90" s="582">
        <f t="shared" si="5"/>
        <v>0.39128349581662247</v>
      </c>
    </row>
    <row r="91" spans="1:22" ht="79.5" customHeight="1" x14ac:dyDescent="0.25">
      <c r="A91" s="175" t="s">
        <v>172</v>
      </c>
      <c r="B91" s="176" t="s">
        <v>329</v>
      </c>
      <c r="C91" s="756" t="s">
        <v>237</v>
      </c>
      <c r="D91" s="482">
        <v>112.6</v>
      </c>
      <c r="E91" s="480"/>
      <c r="F91" s="452"/>
      <c r="G91" s="563"/>
      <c r="H91" s="713">
        <v>112.6</v>
      </c>
      <c r="I91" s="478"/>
      <c r="J91" s="452"/>
      <c r="K91" s="564"/>
      <c r="L91" s="482">
        <v>0</v>
      </c>
      <c r="M91" s="481"/>
      <c r="N91" s="609"/>
      <c r="O91" s="565"/>
      <c r="P91" s="520"/>
      <c r="Q91" s="582">
        <f>L91/H91</f>
        <v>0</v>
      </c>
    </row>
    <row r="92" spans="1:22" ht="51" customHeight="1" x14ac:dyDescent="0.25">
      <c r="A92" s="175" t="s">
        <v>173</v>
      </c>
      <c r="B92" s="826" t="s">
        <v>412</v>
      </c>
      <c r="C92" s="756" t="s">
        <v>237</v>
      </c>
      <c r="D92" s="482">
        <v>142064.9</v>
      </c>
      <c r="E92" s="478"/>
      <c r="F92" s="452"/>
      <c r="G92" s="563"/>
      <c r="H92" s="713">
        <v>142064.9</v>
      </c>
      <c r="I92" s="478"/>
      <c r="J92" s="452"/>
      <c r="K92" s="564"/>
      <c r="L92" s="482">
        <v>21554.06</v>
      </c>
      <c r="M92" s="481"/>
      <c r="N92" s="609"/>
      <c r="O92" s="565"/>
      <c r="P92" s="520"/>
      <c r="Q92" s="582">
        <f t="shared" si="5"/>
        <v>0.15171981256453917</v>
      </c>
    </row>
    <row r="93" spans="1:22" s="334" customFormat="1" ht="178.5" customHeight="1" x14ac:dyDescent="0.25">
      <c r="A93" s="176" t="s">
        <v>174</v>
      </c>
      <c r="B93" s="826" t="s">
        <v>113</v>
      </c>
      <c r="C93" s="756" t="s">
        <v>237</v>
      </c>
      <c r="D93" s="612"/>
      <c r="E93" s="508">
        <v>13600.9</v>
      </c>
      <c r="F93" s="507"/>
      <c r="G93" s="613"/>
      <c r="H93" s="714"/>
      <c r="I93" s="508">
        <v>13600.9</v>
      </c>
      <c r="J93" s="507"/>
      <c r="K93" s="614"/>
      <c r="L93" s="612"/>
      <c r="M93" s="507">
        <v>6899.42</v>
      </c>
      <c r="N93" s="458"/>
      <c r="O93" s="615"/>
      <c r="P93" s="616"/>
      <c r="Q93" s="582">
        <f>M93/I93</f>
        <v>0.50727672433441906</v>
      </c>
      <c r="R93" s="333"/>
      <c r="S93" s="333"/>
    </row>
    <row r="94" spans="1:22" ht="70.5" customHeight="1" x14ac:dyDescent="0.25">
      <c r="A94" s="175" t="s">
        <v>175</v>
      </c>
      <c r="B94" s="826" t="s">
        <v>315</v>
      </c>
      <c r="C94" s="756" t="s">
        <v>237</v>
      </c>
      <c r="D94" s="482"/>
      <c r="E94" s="480">
        <v>567084.80000000005</v>
      </c>
      <c r="F94" s="452"/>
      <c r="G94" s="563"/>
      <c r="H94" s="493"/>
      <c r="I94" s="480">
        <v>567084.80000000005</v>
      </c>
      <c r="J94" s="452"/>
      <c r="K94" s="564"/>
      <c r="L94" s="482"/>
      <c r="M94" s="481">
        <v>340873.87</v>
      </c>
      <c r="N94" s="609"/>
      <c r="O94" s="565"/>
      <c r="P94" s="611"/>
      <c r="Q94" s="582">
        <f t="shared" ref="Q94:Q95" si="6">M94/I94</f>
        <v>0.60109858349227485</v>
      </c>
    </row>
    <row r="95" spans="1:22" ht="41.25" customHeight="1" thickBot="1" x14ac:dyDescent="0.3">
      <c r="A95" s="175" t="s">
        <v>176</v>
      </c>
      <c r="B95" s="176" t="s">
        <v>316</v>
      </c>
      <c r="C95" s="756" t="s">
        <v>237</v>
      </c>
      <c r="D95" s="482"/>
      <c r="E95" s="480">
        <v>13533.3</v>
      </c>
      <c r="F95" s="452"/>
      <c r="G95" s="563"/>
      <c r="H95" s="493"/>
      <c r="I95" s="478">
        <v>13533.3</v>
      </c>
      <c r="J95" s="452"/>
      <c r="K95" s="564"/>
      <c r="L95" s="482"/>
      <c r="M95" s="481">
        <v>9493.08</v>
      </c>
      <c r="N95" s="609"/>
      <c r="O95" s="565"/>
      <c r="P95" s="520"/>
      <c r="Q95" s="582">
        <f t="shared" si="6"/>
        <v>0.70146084103655426</v>
      </c>
    </row>
    <row r="96" spans="1:22" s="587" customFormat="1" ht="16.5" thickBot="1" x14ac:dyDescent="0.3">
      <c r="A96" s="617"/>
      <c r="B96" s="509" t="s">
        <v>251</v>
      </c>
      <c r="C96" s="701"/>
      <c r="D96" s="510">
        <f>D69</f>
        <v>939743.59999999986</v>
      </c>
      <c r="E96" s="510">
        <f>E69</f>
        <v>1701583.5000000002</v>
      </c>
      <c r="F96" s="618"/>
      <c r="G96" s="619"/>
      <c r="H96" s="715">
        <f>H69</f>
        <v>1395550.2</v>
      </c>
      <c r="I96" s="510">
        <f>I69</f>
        <v>1240776.9000000001</v>
      </c>
      <c r="J96" s="618"/>
      <c r="K96" s="620"/>
      <c r="L96" s="510">
        <f>L69</f>
        <v>619213.92000000004</v>
      </c>
      <c r="M96" s="510">
        <f>M69</f>
        <v>705048.41999999993</v>
      </c>
      <c r="N96" s="621"/>
      <c r="O96" s="622"/>
      <c r="P96" s="623"/>
      <c r="Q96" s="582">
        <f>(L96+M96)/(I96+H96)</f>
        <v>0.5023133661979956</v>
      </c>
      <c r="R96" s="583">
        <f>M96/I96</f>
        <v>0.56823142016908912</v>
      </c>
      <c r="S96" s="584">
        <f>L96/H96</f>
        <v>0.44370594479510667</v>
      </c>
      <c r="T96" s="585"/>
      <c r="U96" s="586">
        <f>I96+H96</f>
        <v>2636327.1</v>
      </c>
      <c r="V96" s="586">
        <f>M96+L96</f>
        <v>1324262.3399999999</v>
      </c>
    </row>
    <row r="97" spans="1:24" ht="22.5" customHeight="1" thickBot="1" x14ac:dyDescent="0.3">
      <c r="A97" s="841" t="s">
        <v>257</v>
      </c>
      <c r="B97" s="842"/>
      <c r="C97" s="842"/>
      <c r="D97" s="842"/>
      <c r="E97" s="842"/>
      <c r="F97" s="842"/>
      <c r="G97" s="842"/>
      <c r="H97" s="842"/>
      <c r="I97" s="842"/>
      <c r="J97" s="842"/>
      <c r="K97" s="842"/>
      <c r="L97" s="842"/>
      <c r="M97" s="842"/>
      <c r="N97" s="842"/>
      <c r="O97" s="842"/>
      <c r="P97" s="843"/>
      <c r="Q97" s="624"/>
      <c r="R97" s="181"/>
      <c r="T97" s="167">
        <f>(L96+M96)/(D96+E96)*100</f>
        <v>50.136249311946244</v>
      </c>
      <c r="U97" s="182">
        <f>L96+M96</f>
        <v>1324262.3399999999</v>
      </c>
      <c r="V97" s="182">
        <f>D96+E96</f>
        <v>2641327.1</v>
      </c>
      <c r="W97" s="167">
        <f>L96/H96*100</f>
        <v>44.370594479510665</v>
      </c>
      <c r="X97" s="167">
        <f>M96/I96*100</f>
        <v>56.823142016908911</v>
      </c>
    </row>
    <row r="98" spans="1:24" ht="94.5" customHeight="1" thickBot="1" x14ac:dyDescent="0.3">
      <c r="A98" s="625" t="s">
        <v>161</v>
      </c>
      <c r="B98" s="461" t="s">
        <v>81</v>
      </c>
      <c r="C98" s="707" t="s">
        <v>402</v>
      </c>
      <c r="D98" s="763">
        <f>D99+D112+D114+D123</f>
        <v>1359.4</v>
      </c>
      <c r="E98" s="764">
        <f>E99+E112+E114+E123</f>
        <v>7574.2</v>
      </c>
      <c r="F98" s="765"/>
      <c r="G98" s="766"/>
      <c r="H98" s="764">
        <f>H99+H112+H114+H123</f>
        <v>1657.8</v>
      </c>
      <c r="I98" s="764">
        <f>I99+I112+I114+I123</f>
        <v>7275.7999999999993</v>
      </c>
      <c r="J98" s="765"/>
      <c r="K98" s="462"/>
      <c r="L98" s="763">
        <f>L99+L112+L114+L123</f>
        <v>0</v>
      </c>
      <c r="M98" s="764">
        <f>M99+M112+M114+M123</f>
        <v>1080</v>
      </c>
      <c r="N98" s="626"/>
      <c r="O98" s="728"/>
      <c r="P98" s="625"/>
      <c r="Q98" s="475"/>
    </row>
    <row r="99" spans="1:24" ht="43.5" customHeight="1" x14ac:dyDescent="0.25">
      <c r="A99" s="463" t="s">
        <v>273</v>
      </c>
      <c r="B99" s="464" t="s">
        <v>332</v>
      </c>
      <c r="C99" s="707" t="s">
        <v>402</v>
      </c>
      <c r="D99" s="729">
        <f>D100+D101</f>
        <v>1359.4</v>
      </c>
      <c r="E99" s="511">
        <f>E100+E101</f>
        <v>2540.6</v>
      </c>
      <c r="F99" s="627"/>
      <c r="G99" s="628"/>
      <c r="H99" s="729">
        <f>H100+H101</f>
        <v>1657.8</v>
      </c>
      <c r="I99" s="511">
        <f>I100+I101</f>
        <v>2242.1999999999998</v>
      </c>
      <c r="J99" s="629"/>
      <c r="K99" s="743"/>
      <c r="L99" s="729">
        <f>L100+L101</f>
        <v>0</v>
      </c>
      <c r="M99" s="419">
        <f>M100+M101</f>
        <v>0</v>
      </c>
      <c r="N99" s="627"/>
      <c r="O99" s="628"/>
      <c r="P99" s="630"/>
      <c r="Q99" s="489"/>
    </row>
    <row r="100" spans="1:24" ht="114.75" customHeight="1" x14ac:dyDescent="0.25">
      <c r="A100" s="844" t="s">
        <v>201</v>
      </c>
      <c r="B100" s="846" t="s">
        <v>213</v>
      </c>
      <c r="C100" s="756" t="s">
        <v>397</v>
      </c>
      <c r="D100" s="767"/>
      <c r="E100" s="478"/>
      <c r="F100" s="535"/>
      <c r="G100" s="573"/>
      <c r="H100" s="716"/>
      <c r="I100" s="478"/>
      <c r="J100" s="629"/>
      <c r="K100" s="743"/>
      <c r="L100" s="767"/>
      <c r="M100" s="478"/>
      <c r="N100" s="627"/>
      <c r="O100" s="628"/>
      <c r="P100" s="630"/>
      <c r="Q100" s="489"/>
      <c r="U100" s="183">
        <f>I101+I112+I114</f>
        <v>3975.7999999999997</v>
      </c>
    </row>
    <row r="101" spans="1:24" ht="77.25" customHeight="1" x14ac:dyDescent="0.25">
      <c r="A101" s="845"/>
      <c r="B101" s="847"/>
      <c r="C101" s="848" t="s">
        <v>237</v>
      </c>
      <c r="D101" s="767">
        <v>1359.4</v>
      </c>
      <c r="E101" s="478">
        <v>2540.6</v>
      </c>
      <c r="F101" s="452"/>
      <c r="G101" s="563"/>
      <c r="H101" s="799">
        <v>1657.8</v>
      </c>
      <c r="I101" s="480">
        <f>3900-H101</f>
        <v>2242.1999999999998</v>
      </c>
      <c r="J101" s="800"/>
      <c r="K101" s="743"/>
      <c r="L101" s="798">
        <v>0</v>
      </c>
      <c r="M101" s="420"/>
      <c r="N101" s="801"/>
      <c r="O101" s="802"/>
      <c r="P101" s="803"/>
      <c r="Q101" s="489"/>
      <c r="T101" s="183">
        <f>I101+I112+I114</f>
        <v>3975.7999999999997</v>
      </c>
    </row>
    <row r="102" spans="1:24" ht="63.75" hidden="1" customHeight="1" x14ac:dyDescent="0.25">
      <c r="A102" s="465" t="s">
        <v>124</v>
      </c>
      <c r="B102" s="458" t="s">
        <v>334</v>
      </c>
      <c r="C102" s="848"/>
      <c r="D102" s="482"/>
      <c r="E102" s="480"/>
      <c r="F102" s="452"/>
      <c r="G102" s="563"/>
      <c r="H102" s="493"/>
      <c r="I102" s="480"/>
      <c r="J102" s="609"/>
      <c r="K102" s="631"/>
      <c r="L102" s="482"/>
      <c r="M102" s="481"/>
      <c r="N102" s="452"/>
      <c r="O102" s="563"/>
      <c r="P102" s="566"/>
      <c r="Q102" s="489"/>
    </row>
    <row r="103" spans="1:24" ht="63.75" hidden="1" customHeight="1" x14ac:dyDescent="0.25">
      <c r="A103" s="453" t="s">
        <v>125</v>
      </c>
      <c r="B103" s="458" t="s">
        <v>335</v>
      </c>
      <c r="C103" s="848"/>
      <c r="D103" s="482"/>
      <c r="E103" s="480"/>
      <c r="F103" s="483"/>
      <c r="G103" s="484"/>
      <c r="H103" s="493"/>
      <c r="I103" s="480"/>
      <c r="J103" s="472"/>
      <c r="K103" s="632"/>
      <c r="L103" s="597"/>
      <c r="M103" s="481"/>
      <c r="N103" s="483"/>
      <c r="O103" s="484"/>
      <c r="P103" s="488"/>
      <c r="Q103" s="489"/>
    </row>
    <row r="104" spans="1:24" ht="76.5" hidden="1" customHeight="1" x14ac:dyDescent="0.25">
      <c r="A104" s="453" t="s">
        <v>126</v>
      </c>
      <c r="B104" s="458" t="s">
        <v>336</v>
      </c>
      <c r="C104" s="848"/>
      <c r="D104" s="482"/>
      <c r="E104" s="480"/>
      <c r="F104" s="483"/>
      <c r="G104" s="484"/>
      <c r="H104" s="493"/>
      <c r="I104" s="480"/>
      <c r="J104" s="472"/>
      <c r="K104" s="632"/>
      <c r="L104" s="597"/>
      <c r="M104" s="481"/>
      <c r="N104" s="483"/>
      <c r="O104" s="484"/>
      <c r="P104" s="488"/>
      <c r="Q104" s="489"/>
    </row>
    <row r="105" spans="1:24" ht="0.75" hidden="1" customHeight="1" x14ac:dyDescent="0.25">
      <c r="A105" s="453" t="s">
        <v>127</v>
      </c>
      <c r="B105" s="458" t="s">
        <v>337</v>
      </c>
      <c r="C105" s="848"/>
      <c r="D105" s="482"/>
      <c r="E105" s="480"/>
      <c r="F105" s="483"/>
      <c r="G105" s="484"/>
      <c r="H105" s="493"/>
      <c r="I105" s="480"/>
      <c r="J105" s="472"/>
      <c r="K105" s="632"/>
      <c r="L105" s="597"/>
      <c r="M105" s="481"/>
      <c r="N105" s="483"/>
      <c r="O105" s="484"/>
      <c r="P105" s="488"/>
      <c r="Q105" s="489"/>
    </row>
    <row r="106" spans="1:24" ht="76.5" hidden="1" customHeight="1" x14ac:dyDescent="0.25">
      <c r="A106" s="453" t="s">
        <v>128</v>
      </c>
      <c r="B106" s="458" t="s">
        <v>121</v>
      </c>
      <c r="C106" s="848"/>
      <c r="D106" s="482"/>
      <c r="E106" s="480"/>
      <c r="F106" s="483"/>
      <c r="G106" s="484"/>
      <c r="H106" s="493"/>
      <c r="I106" s="480"/>
      <c r="J106" s="472"/>
      <c r="K106" s="632"/>
      <c r="L106" s="597"/>
      <c r="M106" s="481"/>
      <c r="N106" s="483"/>
      <c r="O106" s="484"/>
      <c r="P106" s="488"/>
      <c r="Q106" s="489"/>
    </row>
    <row r="107" spans="1:24" ht="63.75" hidden="1" customHeight="1" x14ac:dyDescent="0.25">
      <c r="A107" s="633" t="s">
        <v>129</v>
      </c>
      <c r="B107" s="755" t="s">
        <v>338</v>
      </c>
      <c r="C107" s="708"/>
      <c r="D107" s="592"/>
      <c r="E107" s="478">
        <v>0</v>
      </c>
      <c r="F107" s="593"/>
      <c r="G107" s="594"/>
      <c r="H107" s="492"/>
      <c r="I107" s="478">
        <v>0</v>
      </c>
      <c r="J107" s="523"/>
      <c r="K107" s="525"/>
      <c r="L107" s="596"/>
      <c r="M107" s="479">
        <v>0</v>
      </c>
      <c r="N107" s="593"/>
      <c r="O107" s="594"/>
      <c r="P107" s="526"/>
      <c r="Q107" s="489"/>
    </row>
    <row r="108" spans="1:24" ht="51" hidden="1" customHeight="1" x14ac:dyDescent="0.25">
      <c r="A108" s="634" t="s">
        <v>274</v>
      </c>
      <c r="B108" s="467" t="s">
        <v>339</v>
      </c>
      <c r="C108" s="708"/>
      <c r="D108" s="602"/>
      <c r="E108" s="512">
        <f>E109</f>
        <v>0</v>
      </c>
      <c r="F108" s="603"/>
      <c r="G108" s="604"/>
      <c r="H108" s="712"/>
      <c r="I108" s="512">
        <f>I109</f>
        <v>0</v>
      </c>
      <c r="J108" s="606"/>
      <c r="K108" s="635"/>
      <c r="L108" s="636"/>
      <c r="M108" s="512">
        <f>M109</f>
        <v>0</v>
      </c>
      <c r="N108" s="603"/>
      <c r="O108" s="604"/>
      <c r="P108" s="608"/>
      <c r="Q108" s="489"/>
    </row>
    <row r="109" spans="1:24" ht="63.75" hidden="1" customHeight="1" x14ac:dyDescent="0.25">
      <c r="A109" s="634" t="s">
        <v>215</v>
      </c>
      <c r="B109" s="467" t="s">
        <v>340</v>
      </c>
      <c r="C109" s="708"/>
      <c r="D109" s="602"/>
      <c r="E109" s="512">
        <f>E110+E111</f>
        <v>0</v>
      </c>
      <c r="F109" s="603"/>
      <c r="G109" s="604"/>
      <c r="H109" s="712"/>
      <c r="I109" s="512">
        <f>I110+I111</f>
        <v>0</v>
      </c>
      <c r="J109" s="606"/>
      <c r="K109" s="635"/>
      <c r="L109" s="636"/>
      <c r="M109" s="512">
        <f>M110+M111</f>
        <v>0</v>
      </c>
      <c r="N109" s="603"/>
      <c r="O109" s="604"/>
      <c r="P109" s="608"/>
      <c r="Q109" s="489"/>
    </row>
    <row r="110" spans="1:24" ht="76.5" hidden="1" customHeight="1" x14ac:dyDescent="0.25">
      <c r="A110" s="453" t="s">
        <v>211</v>
      </c>
      <c r="B110" s="458" t="s">
        <v>335</v>
      </c>
      <c r="C110" s="708"/>
      <c r="D110" s="482"/>
      <c r="E110" s="480"/>
      <c r="F110" s="483"/>
      <c r="G110" s="484"/>
      <c r="H110" s="493"/>
      <c r="I110" s="480"/>
      <c r="J110" s="472"/>
      <c r="K110" s="632"/>
      <c r="L110" s="597"/>
      <c r="M110" s="481"/>
      <c r="N110" s="483"/>
      <c r="O110" s="484"/>
      <c r="P110" s="488"/>
      <c r="Q110" s="489"/>
    </row>
    <row r="111" spans="1:24" ht="167.25" hidden="1" customHeight="1" x14ac:dyDescent="0.25">
      <c r="A111" s="453" t="s">
        <v>212</v>
      </c>
      <c r="B111" s="458" t="s">
        <v>341</v>
      </c>
      <c r="C111" s="708"/>
      <c r="D111" s="482"/>
      <c r="E111" s="480"/>
      <c r="F111" s="483"/>
      <c r="G111" s="484"/>
      <c r="H111" s="493"/>
      <c r="I111" s="480"/>
      <c r="J111" s="472"/>
      <c r="K111" s="632"/>
      <c r="L111" s="597"/>
      <c r="M111" s="481"/>
      <c r="N111" s="483"/>
      <c r="O111" s="484"/>
      <c r="P111" s="488"/>
      <c r="Q111" s="489"/>
    </row>
    <row r="112" spans="1:24" ht="66" customHeight="1" x14ac:dyDescent="0.25">
      <c r="A112" s="637" t="s">
        <v>274</v>
      </c>
      <c r="B112" s="471" t="s">
        <v>339</v>
      </c>
      <c r="C112" s="702" t="s">
        <v>237</v>
      </c>
      <c r="D112" s="482">
        <f>D113</f>
        <v>0</v>
      </c>
      <c r="E112" s="493">
        <f>E113</f>
        <v>800</v>
      </c>
      <c r="F112" s="483"/>
      <c r="G112" s="484"/>
      <c r="H112" s="482">
        <f>H113</f>
        <v>0</v>
      </c>
      <c r="I112" s="493">
        <f>I113</f>
        <v>800</v>
      </c>
      <c r="J112" s="472"/>
      <c r="K112" s="632"/>
      <c r="L112" s="482">
        <f>L113</f>
        <v>0</v>
      </c>
      <c r="M112" s="493">
        <f>M113</f>
        <v>800</v>
      </c>
      <c r="N112" s="483"/>
      <c r="O112" s="484"/>
      <c r="P112" s="488"/>
      <c r="Q112" s="489"/>
      <c r="R112" s="167"/>
      <c r="S112" s="167"/>
      <c r="U112" s="335">
        <f>M112+M114</f>
        <v>1080</v>
      </c>
    </row>
    <row r="113" spans="1:19" ht="55.5" customHeight="1" x14ac:dyDescent="0.25">
      <c r="A113" s="465" t="s">
        <v>215</v>
      </c>
      <c r="B113" s="826" t="s">
        <v>80</v>
      </c>
      <c r="C113" s="702" t="s">
        <v>237</v>
      </c>
      <c r="D113" s="482"/>
      <c r="E113" s="480">
        <v>800</v>
      </c>
      <c r="F113" s="483"/>
      <c r="G113" s="484"/>
      <c r="H113" s="493"/>
      <c r="I113" s="480">
        <v>800</v>
      </c>
      <c r="J113" s="472"/>
      <c r="K113" s="632"/>
      <c r="L113" s="597"/>
      <c r="M113" s="481">
        <v>800</v>
      </c>
      <c r="N113" s="483"/>
      <c r="O113" s="484"/>
      <c r="P113" s="488"/>
      <c r="Q113" s="489"/>
      <c r="R113" s="167"/>
      <c r="S113" s="167"/>
    </row>
    <row r="114" spans="1:19" ht="38.25" x14ac:dyDescent="0.25">
      <c r="A114" s="638" t="s">
        <v>275</v>
      </c>
      <c r="B114" s="467" t="s">
        <v>342</v>
      </c>
      <c r="C114" s="702" t="s">
        <v>237</v>
      </c>
      <c r="D114" s="729">
        <f>D115+D116</f>
        <v>0</v>
      </c>
      <c r="E114" s="512">
        <f>E115+E116</f>
        <v>933.6</v>
      </c>
      <c r="F114" s="603"/>
      <c r="G114" s="604"/>
      <c r="H114" s="717">
        <f>H115+H116</f>
        <v>0</v>
      </c>
      <c r="I114" s="512">
        <f>I115+I116</f>
        <v>933.6</v>
      </c>
      <c r="J114" s="639"/>
      <c r="K114" s="640"/>
      <c r="L114" s="729">
        <f>L115+L116</f>
        <v>0</v>
      </c>
      <c r="M114" s="512">
        <f>M115+M116</f>
        <v>280</v>
      </c>
      <c r="N114" s="603"/>
      <c r="O114" s="604"/>
      <c r="P114" s="608"/>
      <c r="Q114" s="489"/>
      <c r="R114" s="167"/>
      <c r="S114" s="167"/>
    </row>
    <row r="115" spans="1:19" ht="78" customHeight="1" x14ac:dyDescent="0.25">
      <c r="A115" s="468" t="s">
        <v>330</v>
      </c>
      <c r="B115" s="458" t="s">
        <v>343</v>
      </c>
      <c r="C115" s="702" t="s">
        <v>237</v>
      </c>
      <c r="D115" s="482"/>
      <c r="E115" s="480">
        <v>173.6</v>
      </c>
      <c r="F115" s="483"/>
      <c r="G115" s="484"/>
      <c r="H115" s="493"/>
      <c r="I115" s="480">
        <v>173.6</v>
      </c>
      <c r="J115" s="641"/>
      <c r="K115" s="642"/>
      <c r="L115" s="597"/>
      <c r="M115" s="481"/>
      <c r="N115" s="483"/>
      <c r="O115" s="484"/>
      <c r="P115" s="488"/>
      <c r="Q115" s="489"/>
      <c r="R115" s="167"/>
      <c r="S115" s="167"/>
    </row>
    <row r="116" spans="1:19" ht="124.5" customHeight="1" x14ac:dyDescent="0.25">
      <c r="A116" s="465" t="s">
        <v>331</v>
      </c>
      <c r="B116" s="458" t="s">
        <v>344</v>
      </c>
      <c r="C116" s="761" t="s">
        <v>237</v>
      </c>
      <c r="D116" s="717">
        <f>D117+D118+D119+D120+D121</f>
        <v>0</v>
      </c>
      <c r="E116" s="512">
        <f>E117+E118+E119+E120+E121+E122</f>
        <v>760</v>
      </c>
      <c r="F116" s="603"/>
      <c r="G116" s="604"/>
      <c r="H116" s="512">
        <f>H117+H118+H119+H120+H121</f>
        <v>0</v>
      </c>
      <c r="I116" s="512">
        <f>I117+I118+I119+I120+I121+I122</f>
        <v>760</v>
      </c>
      <c r="J116" s="639"/>
      <c r="K116" s="804"/>
      <c r="L116" s="717">
        <f>L117+L118+L119+L120+L121</f>
        <v>0</v>
      </c>
      <c r="M116" s="512">
        <f>M117+M118+M119+M120+M121+M122</f>
        <v>280</v>
      </c>
      <c r="N116" s="603"/>
      <c r="O116" s="604"/>
      <c r="P116" s="608"/>
      <c r="Q116" s="489"/>
      <c r="R116" s="167"/>
      <c r="S116" s="167"/>
    </row>
    <row r="117" spans="1:19" ht="117" customHeight="1" x14ac:dyDescent="0.25">
      <c r="A117" s="643" t="s">
        <v>216</v>
      </c>
      <c r="B117" s="458" t="s">
        <v>345</v>
      </c>
      <c r="C117" s="702" t="s">
        <v>237</v>
      </c>
      <c r="D117" s="482"/>
      <c r="E117" s="480">
        <v>70</v>
      </c>
      <c r="F117" s="483"/>
      <c r="G117" s="484"/>
      <c r="H117" s="493"/>
      <c r="I117" s="480">
        <v>70</v>
      </c>
      <c r="J117" s="644"/>
      <c r="K117" s="645"/>
      <c r="L117" s="646"/>
      <c r="M117" s="480"/>
      <c r="N117" s="483"/>
      <c r="O117" s="484"/>
      <c r="P117" s="488"/>
      <c r="Q117" s="489"/>
    </row>
    <row r="118" spans="1:19" ht="51" x14ac:dyDescent="0.25">
      <c r="A118" s="643" t="s">
        <v>217</v>
      </c>
      <c r="B118" s="458" t="s">
        <v>346</v>
      </c>
      <c r="C118" s="702" t="s">
        <v>237</v>
      </c>
      <c r="D118" s="482"/>
      <c r="E118" s="480">
        <v>60</v>
      </c>
      <c r="F118" s="483"/>
      <c r="G118" s="484"/>
      <c r="H118" s="493"/>
      <c r="I118" s="480">
        <v>60</v>
      </c>
      <c r="J118" s="644"/>
      <c r="K118" s="645"/>
      <c r="L118" s="646"/>
      <c r="M118" s="480">
        <v>60</v>
      </c>
      <c r="N118" s="483"/>
      <c r="O118" s="484"/>
      <c r="P118" s="488"/>
      <c r="Q118" s="647"/>
    </row>
    <row r="119" spans="1:19" ht="51" x14ac:dyDescent="0.25">
      <c r="A119" s="643" t="s">
        <v>218</v>
      </c>
      <c r="B119" s="458" t="s">
        <v>347</v>
      </c>
      <c r="C119" s="702" t="s">
        <v>237</v>
      </c>
      <c r="D119" s="482"/>
      <c r="E119" s="480">
        <v>240</v>
      </c>
      <c r="F119" s="483"/>
      <c r="G119" s="484"/>
      <c r="H119" s="493"/>
      <c r="I119" s="480">
        <v>240</v>
      </c>
      <c r="J119" s="644"/>
      <c r="K119" s="645"/>
      <c r="L119" s="646"/>
      <c r="M119" s="480">
        <f>50</f>
        <v>50</v>
      </c>
      <c r="N119" s="483"/>
      <c r="O119" s="484"/>
      <c r="P119" s="488"/>
      <c r="Q119" s="489"/>
    </row>
    <row r="120" spans="1:19" ht="42.75" customHeight="1" x14ac:dyDescent="0.25">
      <c r="A120" s="643" t="s">
        <v>219</v>
      </c>
      <c r="B120" s="458" t="s">
        <v>348</v>
      </c>
      <c r="C120" s="702" t="s">
        <v>237</v>
      </c>
      <c r="D120" s="482"/>
      <c r="E120" s="480">
        <v>140</v>
      </c>
      <c r="F120" s="483"/>
      <c r="G120" s="484"/>
      <c r="H120" s="493"/>
      <c r="I120" s="480">
        <v>140</v>
      </c>
      <c r="J120" s="644"/>
      <c r="K120" s="645"/>
      <c r="L120" s="646"/>
      <c r="M120" s="506">
        <v>70</v>
      </c>
      <c r="N120" s="483"/>
      <c r="O120" s="484"/>
      <c r="P120" s="488"/>
      <c r="Q120" s="489"/>
    </row>
    <row r="121" spans="1:19" ht="41.25" customHeight="1" x14ac:dyDescent="0.25">
      <c r="A121" s="643" t="s">
        <v>57</v>
      </c>
      <c r="B121" s="458" t="s">
        <v>75</v>
      </c>
      <c r="C121" s="702" t="s">
        <v>237</v>
      </c>
      <c r="D121" s="482"/>
      <c r="E121" s="490">
        <v>150</v>
      </c>
      <c r="F121" s="483"/>
      <c r="G121" s="484"/>
      <c r="H121" s="493"/>
      <c r="I121" s="490">
        <v>150</v>
      </c>
      <c r="J121" s="644"/>
      <c r="K121" s="645"/>
      <c r="L121" s="646"/>
      <c r="M121" s="490"/>
      <c r="N121" s="483"/>
      <c r="O121" s="484"/>
      <c r="P121" s="488"/>
      <c r="Q121" s="489"/>
    </row>
    <row r="122" spans="1:19" ht="26.25" customHeight="1" x14ac:dyDescent="0.25">
      <c r="A122" s="643" t="s">
        <v>413</v>
      </c>
      <c r="B122" s="458" t="s">
        <v>414</v>
      </c>
      <c r="C122" s="702" t="s">
        <v>237</v>
      </c>
      <c r="D122" s="482"/>
      <c r="E122" s="490">
        <v>100</v>
      </c>
      <c r="F122" s="483"/>
      <c r="G122" s="484"/>
      <c r="H122" s="493"/>
      <c r="I122" s="490">
        <v>100</v>
      </c>
      <c r="J122" s="644"/>
      <c r="K122" s="645"/>
      <c r="L122" s="646"/>
      <c r="M122" s="490">
        <f>50+50</f>
        <v>100</v>
      </c>
      <c r="N122" s="483"/>
      <c r="O122" s="484"/>
      <c r="P122" s="488"/>
      <c r="Q122" s="489"/>
    </row>
    <row r="123" spans="1:19" x14ac:dyDescent="0.25">
      <c r="A123" s="634" t="s">
        <v>276</v>
      </c>
      <c r="B123" s="467" t="s">
        <v>258</v>
      </c>
      <c r="C123" s="702" t="s">
        <v>237</v>
      </c>
      <c r="D123" s="730">
        <f>D124</f>
        <v>0</v>
      </c>
      <c r="E123" s="805">
        <f>E124</f>
        <v>3300</v>
      </c>
      <c r="F123" s="603"/>
      <c r="G123" s="604"/>
      <c r="H123" s="730">
        <f>H124</f>
        <v>0</v>
      </c>
      <c r="I123" s="805">
        <f>I124</f>
        <v>3300</v>
      </c>
      <c r="J123" s="639"/>
      <c r="K123" s="640"/>
      <c r="L123" s="730">
        <f>L124</f>
        <v>0</v>
      </c>
      <c r="M123" s="805">
        <f>M124</f>
        <v>0</v>
      </c>
      <c r="N123" s="603"/>
      <c r="O123" s="604"/>
      <c r="P123" s="608"/>
      <c r="Q123" s="489"/>
    </row>
    <row r="124" spans="1:19" ht="35.25" customHeight="1" x14ac:dyDescent="0.25">
      <c r="A124" s="453" t="s">
        <v>220</v>
      </c>
      <c r="B124" s="458" t="s">
        <v>349</v>
      </c>
      <c r="C124" s="702" t="s">
        <v>237</v>
      </c>
      <c r="D124" s="600"/>
      <c r="E124" s="480">
        <v>3300</v>
      </c>
      <c r="F124" s="483"/>
      <c r="G124" s="484"/>
      <c r="H124" s="493"/>
      <c r="I124" s="480">
        <v>3300</v>
      </c>
      <c r="J124" s="641"/>
      <c r="K124" s="642"/>
      <c r="L124" s="597"/>
      <c r="M124" s="480">
        <v>0</v>
      </c>
      <c r="N124" s="483"/>
      <c r="O124" s="484"/>
      <c r="P124" s="488"/>
      <c r="Q124" s="489"/>
    </row>
    <row r="125" spans="1:19" ht="95.25" customHeight="1" x14ac:dyDescent="0.25">
      <c r="A125" s="466" t="s">
        <v>196</v>
      </c>
      <c r="B125" s="467" t="s">
        <v>209</v>
      </c>
      <c r="C125" s="702" t="s">
        <v>237</v>
      </c>
      <c r="D125" s="769">
        <f>D126</f>
        <v>2092.9</v>
      </c>
      <c r="E125" s="768">
        <f>E126</f>
        <v>459.4</v>
      </c>
      <c r="F125" s="534"/>
      <c r="G125" s="731"/>
      <c r="H125" s="770">
        <f>H126</f>
        <v>2552.3000000000002</v>
      </c>
      <c r="I125" s="768">
        <f>I126</f>
        <v>0</v>
      </c>
      <c r="J125" s="534"/>
      <c r="K125" s="744"/>
      <c r="L125" s="600">
        <f>L126</f>
        <v>0</v>
      </c>
      <c r="M125" s="534">
        <f>M126</f>
        <v>0</v>
      </c>
      <c r="N125" s="483"/>
      <c r="O125" s="484"/>
      <c r="P125" s="488"/>
      <c r="Q125" s="489"/>
    </row>
    <row r="126" spans="1:19" ht="127.5" customHeight="1" thickBot="1" x14ac:dyDescent="0.3">
      <c r="A126" s="648" t="s">
        <v>110</v>
      </c>
      <c r="B126" s="649" t="s">
        <v>365</v>
      </c>
      <c r="C126" s="807" t="s">
        <v>237</v>
      </c>
      <c r="D126" s="806">
        <v>2092.9</v>
      </c>
      <c r="E126" s="494">
        <v>459.4</v>
      </c>
      <c r="F126" s="650"/>
      <c r="G126" s="651"/>
      <c r="H126" s="494">
        <v>2552.3000000000002</v>
      </c>
      <c r="I126" s="494"/>
      <c r="J126" s="652"/>
      <c r="K126" s="653"/>
      <c r="L126" s="746"/>
      <c r="M126" s="497"/>
      <c r="N126" s="650"/>
      <c r="O126" s="651"/>
      <c r="P126" s="654"/>
      <c r="Q126" s="489"/>
    </row>
    <row r="127" spans="1:19" s="587" customFormat="1" ht="15" customHeight="1" thickBot="1" x14ac:dyDescent="0.3">
      <c r="A127" s="655"/>
      <c r="B127" s="501" t="s">
        <v>251</v>
      </c>
      <c r="C127" s="703"/>
      <c r="D127" s="732">
        <f>D98+D125</f>
        <v>3452.3</v>
      </c>
      <c r="E127" s="513">
        <f>E98+E125</f>
        <v>8033.5999999999995</v>
      </c>
      <c r="F127" s="656"/>
      <c r="G127" s="657"/>
      <c r="H127" s="718">
        <f>H98+H125</f>
        <v>4210.1000000000004</v>
      </c>
      <c r="I127" s="513">
        <f>I98+I125</f>
        <v>7275.7999999999993</v>
      </c>
      <c r="J127" s="658"/>
      <c r="K127" s="659"/>
      <c r="L127" s="718">
        <f>L98+L125</f>
        <v>0</v>
      </c>
      <c r="M127" s="513">
        <f>M98+M125</f>
        <v>1080</v>
      </c>
      <c r="N127" s="578"/>
      <c r="O127" s="579"/>
      <c r="P127" s="581"/>
      <c r="Q127" s="647">
        <f>I127-I100</f>
        <v>7275.7999999999993</v>
      </c>
      <c r="R127" s="583"/>
      <c r="S127" s="584"/>
    </row>
    <row r="128" spans="1:19" s="587" customFormat="1" ht="15.75" hidden="1" thickBot="1" x14ac:dyDescent="0.3">
      <c r="A128" s="660"/>
      <c r="B128" s="504"/>
      <c r="C128" s="704"/>
      <c r="D128" s="733"/>
      <c r="E128" s="514"/>
      <c r="F128" s="661"/>
      <c r="G128" s="734"/>
      <c r="H128" s="514">
        <f>H125+H99-H100</f>
        <v>4210.1000000000004</v>
      </c>
      <c r="I128" s="514">
        <f>I127-I100-I126</f>
        <v>7275.7999999999993</v>
      </c>
      <c r="J128" s="662"/>
      <c r="K128" s="662"/>
      <c r="L128" s="733"/>
      <c r="M128" s="514"/>
      <c r="N128" s="589"/>
      <c r="O128" s="727"/>
      <c r="P128" s="581"/>
      <c r="Q128" s="663">
        <f>L127+M127</f>
        <v>1080</v>
      </c>
      <c r="R128" s="584"/>
      <c r="S128" s="584"/>
    </row>
    <row r="129" spans="1:20" ht="15.75" customHeight="1" thickBot="1" x14ac:dyDescent="0.35">
      <c r="A129" s="838" t="s">
        <v>221</v>
      </c>
      <c r="B129" s="839"/>
      <c r="C129" s="839"/>
      <c r="D129" s="839"/>
      <c r="E129" s="839"/>
      <c r="F129" s="839"/>
      <c r="G129" s="839"/>
      <c r="H129" s="839"/>
      <c r="I129" s="839"/>
      <c r="J129" s="839"/>
      <c r="K129" s="839"/>
      <c r="L129" s="839"/>
      <c r="M129" s="839"/>
      <c r="N129" s="839"/>
      <c r="O129" s="839"/>
      <c r="P129" s="840"/>
      <c r="Q129" s="489"/>
    </row>
    <row r="130" spans="1:20" ht="63.75" customHeight="1" x14ac:dyDescent="0.25">
      <c r="A130" s="462" t="s">
        <v>161</v>
      </c>
      <c r="B130" s="461" t="s">
        <v>222</v>
      </c>
      <c r="C130" s="696" t="s">
        <v>210</v>
      </c>
      <c r="D130" s="363">
        <f>D131+D132+D134+D135+D136+D137</f>
        <v>167449.20000000001</v>
      </c>
      <c r="E130" s="364">
        <f>E131+E132+E133+E134+E135+E136+E137</f>
        <v>36340.5</v>
      </c>
      <c r="F130" s="365"/>
      <c r="G130" s="366"/>
      <c r="H130" s="363">
        <f>H131+H132+H134+H135+H136+H137</f>
        <v>167449.20000000001</v>
      </c>
      <c r="I130" s="364">
        <f>I131+I132+I133+I134+I135+I136+I137</f>
        <v>36340.5</v>
      </c>
      <c r="J130" s="365"/>
      <c r="K130" s="367"/>
      <c r="L130" s="363">
        <f>L131+L132+L134+L135+L136+L137</f>
        <v>72276.019</v>
      </c>
      <c r="M130" s="364">
        <f>M131+M132+M133+M134+M135+M136+M137</f>
        <v>6589.62</v>
      </c>
      <c r="N130" s="665"/>
      <c r="O130" s="667"/>
      <c r="P130" s="666"/>
      <c r="Q130" s="489"/>
    </row>
    <row r="131" spans="1:20" ht="51" x14ac:dyDescent="0.25">
      <c r="A131" s="469" t="s">
        <v>273</v>
      </c>
      <c r="B131" s="750" t="s">
        <v>260</v>
      </c>
      <c r="C131" s="753" t="s">
        <v>210</v>
      </c>
      <c r="D131" s="323"/>
      <c r="E131" s="324">
        <v>31956.7</v>
      </c>
      <c r="F131" s="368"/>
      <c r="G131" s="369"/>
      <c r="H131" s="325"/>
      <c r="I131" s="324">
        <v>31956.7</v>
      </c>
      <c r="J131" s="368"/>
      <c r="K131" s="370"/>
      <c r="L131" s="323"/>
      <c r="M131" s="326">
        <v>5211.6450000000004</v>
      </c>
      <c r="N131" s="523"/>
      <c r="O131" s="524"/>
      <c r="P131" s="575"/>
      <c r="Q131" s="663">
        <f>E131-I131</f>
        <v>0</v>
      </c>
    </row>
    <row r="132" spans="1:20" ht="68.25" customHeight="1" x14ac:dyDescent="0.35">
      <c r="A132" s="668" t="s">
        <v>274</v>
      </c>
      <c r="B132" s="826" t="s">
        <v>138</v>
      </c>
      <c r="C132" s="753" t="s">
        <v>210</v>
      </c>
      <c r="D132" s="371"/>
      <c r="E132" s="327">
        <v>3531.3</v>
      </c>
      <c r="F132" s="372"/>
      <c r="G132" s="373"/>
      <c r="H132" s="374"/>
      <c r="I132" s="327">
        <v>3531.3</v>
      </c>
      <c r="J132" s="372"/>
      <c r="K132" s="375"/>
      <c r="L132" s="376"/>
      <c r="M132" s="328">
        <v>984.89099999999996</v>
      </c>
      <c r="N132" s="472"/>
      <c r="O132" s="487"/>
      <c r="P132" s="488"/>
      <c r="Q132" s="489"/>
      <c r="R132" s="669"/>
    </row>
    <row r="133" spans="1:20" ht="107.25" hidden="1" customHeight="1" x14ac:dyDescent="0.35">
      <c r="A133" s="668" t="s">
        <v>275</v>
      </c>
      <c r="B133" s="826" t="s">
        <v>49</v>
      </c>
      <c r="C133" s="421" t="s">
        <v>210</v>
      </c>
      <c r="D133" s="371"/>
      <c r="E133" s="327"/>
      <c r="F133" s="372"/>
      <c r="G133" s="373"/>
      <c r="H133" s="374"/>
      <c r="I133" s="327"/>
      <c r="J133" s="372"/>
      <c r="K133" s="375"/>
      <c r="L133" s="376"/>
      <c r="M133" s="327"/>
      <c r="N133" s="472"/>
      <c r="O133" s="487"/>
      <c r="P133" s="488"/>
      <c r="Q133" s="489"/>
      <c r="R133" s="669"/>
    </row>
    <row r="134" spans="1:20" ht="28.5" customHeight="1" x14ac:dyDescent="0.25">
      <c r="A134" s="670" t="s">
        <v>275</v>
      </c>
      <c r="B134" s="826" t="s">
        <v>136</v>
      </c>
      <c r="C134" s="422" t="s">
        <v>210</v>
      </c>
      <c r="D134" s="371"/>
      <c r="E134" s="327">
        <v>709.5</v>
      </c>
      <c r="F134" s="372"/>
      <c r="G134" s="373"/>
      <c r="H134" s="374"/>
      <c r="I134" s="324">
        <v>692.5</v>
      </c>
      <c r="J134" s="372"/>
      <c r="K134" s="375"/>
      <c r="L134" s="376"/>
      <c r="M134" s="328">
        <v>365.13499999999999</v>
      </c>
      <c r="N134" s="472"/>
      <c r="O134" s="487"/>
      <c r="P134" s="488"/>
      <c r="Q134" s="671"/>
    </row>
    <row r="135" spans="1:20" ht="171" customHeight="1" x14ac:dyDescent="0.25">
      <c r="A135" s="454" t="s">
        <v>276</v>
      </c>
      <c r="B135" s="826" t="s">
        <v>223</v>
      </c>
      <c r="C135" s="421" t="s">
        <v>210</v>
      </c>
      <c r="D135" s="371"/>
      <c r="E135" s="327">
        <v>10</v>
      </c>
      <c r="F135" s="372"/>
      <c r="G135" s="373"/>
      <c r="H135" s="374"/>
      <c r="I135" s="324">
        <v>10</v>
      </c>
      <c r="J135" s="372"/>
      <c r="K135" s="375"/>
      <c r="L135" s="376"/>
      <c r="M135" s="327"/>
      <c r="N135" s="472"/>
      <c r="O135" s="487"/>
      <c r="P135" s="488"/>
      <c r="Q135" s="489"/>
    </row>
    <row r="136" spans="1:20" ht="25.5" x14ac:dyDescent="0.25">
      <c r="A136" s="632" t="s">
        <v>277</v>
      </c>
      <c r="B136" s="826" t="s">
        <v>224</v>
      </c>
      <c r="C136" s="422" t="s">
        <v>210</v>
      </c>
      <c r="D136" s="371"/>
      <c r="E136" s="327">
        <v>133</v>
      </c>
      <c r="F136" s="372"/>
      <c r="G136" s="373"/>
      <c r="H136" s="374"/>
      <c r="I136" s="324">
        <v>150</v>
      </c>
      <c r="J136" s="372"/>
      <c r="K136" s="375"/>
      <c r="L136" s="376"/>
      <c r="M136" s="330">
        <v>27.949000000000002</v>
      </c>
      <c r="N136" s="472"/>
      <c r="O136" s="487"/>
      <c r="P136" s="488"/>
      <c r="Q136" s="489"/>
    </row>
    <row r="137" spans="1:20" ht="147.75" customHeight="1" thickBot="1" x14ac:dyDescent="0.3">
      <c r="A137" s="515" t="s">
        <v>108</v>
      </c>
      <c r="B137" s="749" t="s">
        <v>395</v>
      </c>
      <c r="C137" s="753" t="s">
        <v>210</v>
      </c>
      <c r="D137" s="371">
        <v>167449.20000000001</v>
      </c>
      <c r="E137" s="327"/>
      <c r="F137" s="372"/>
      <c r="G137" s="373"/>
      <c r="H137" s="371">
        <v>167449.20000000001</v>
      </c>
      <c r="I137" s="324"/>
      <c r="J137" s="372"/>
      <c r="K137" s="375"/>
      <c r="L137" s="371">
        <v>72276.019</v>
      </c>
      <c r="M137" s="327"/>
      <c r="N137" s="472"/>
      <c r="O137" s="487"/>
      <c r="P137" s="520"/>
      <c r="Q137" s="489"/>
    </row>
    <row r="138" spans="1:20" ht="67.5" hidden="1" customHeight="1" x14ac:dyDescent="0.25">
      <c r="A138" s="470" t="s">
        <v>196</v>
      </c>
      <c r="B138" s="471" t="s">
        <v>225</v>
      </c>
      <c r="C138" s="753" t="s">
        <v>210</v>
      </c>
      <c r="D138" s="516">
        <f>D139+D140</f>
        <v>0</v>
      </c>
      <c r="E138" s="519">
        <f>E139+E140</f>
        <v>0</v>
      </c>
      <c r="F138" s="517"/>
      <c r="G138" s="518"/>
      <c r="H138" s="516">
        <f>H139+H140</f>
        <v>0</v>
      </c>
      <c r="I138" s="795">
        <f>I139+I140</f>
        <v>0</v>
      </c>
      <c r="J138" s="517"/>
      <c r="K138" s="796"/>
      <c r="L138" s="516">
        <f>L139+L140</f>
        <v>0</v>
      </c>
      <c r="M138" s="795">
        <f>M139+M140</f>
        <v>0</v>
      </c>
      <c r="N138" s="472"/>
      <c r="O138" s="487"/>
      <c r="P138" s="488"/>
      <c r="Q138" s="489"/>
    </row>
    <row r="139" spans="1:20" ht="143.25" hidden="1" customHeight="1" x14ac:dyDescent="0.25">
      <c r="A139" s="454" t="s">
        <v>110</v>
      </c>
      <c r="B139" s="826" t="s">
        <v>137</v>
      </c>
      <c r="C139" s="753" t="s">
        <v>210</v>
      </c>
      <c r="D139" s="516"/>
      <c r="E139" s="184"/>
      <c r="F139" s="517"/>
      <c r="G139" s="518"/>
      <c r="H139" s="795"/>
      <c r="I139" s="184"/>
      <c r="J139" s="517"/>
      <c r="K139" s="796"/>
      <c r="L139" s="797"/>
      <c r="M139" s="185"/>
      <c r="N139" s="472"/>
      <c r="O139" s="487"/>
      <c r="P139" s="488"/>
      <c r="Q139" s="489"/>
    </row>
    <row r="140" spans="1:20" ht="46.5" hidden="1" customHeight="1" thickBot="1" x14ac:dyDescent="0.3">
      <c r="A140" s="632" t="s">
        <v>111</v>
      </c>
      <c r="B140" s="826" t="s">
        <v>135</v>
      </c>
      <c r="C140" s="753" t="s">
        <v>210</v>
      </c>
      <c r="D140" s="516"/>
      <c r="E140" s="185"/>
      <c r="F140" s="517"/>
      <c r="G140" s="518"/>
      <c r="H140" s="795"/>
      <c r="I140" s="184"/>
      <c r="J140" s="517"/>
      <c r="K140" s="796"/>
      <c r="L140" s="797"/>
      <c r="M140" s="185"/>
      <c r="N140" s="472"/>
      <c r="O140" s="487"/>
      <c r="P140" s="488"/>
      <c r="Q140" s="489"/>
    </row>
    <row r="141" spans="1:20" s="587" customFormat="1" ht="16.5" thickBot="1" x14ac:dyDescent="0.3">
      <c r="A141" s="577"/>
      <c r="B141" s="501" t="s">
        <v>251</v>
      </c>
      <c r="C141" s="703"/>
      <c r="D141" s="377">
        <f>D130+D138</f>
        <v>167449.20000000001</v>
      </c>
      <c r="E141" s="377">
        <f>E130+E138</f>
        <v>36340.5</v>
      </c>
      <c r="F141" s="672"/>
      <c r="G141" s="673"/>
      <c r="H141" s="378">
        <f>H130+H138</f>
        <v>167449.20000000001</v>
      </c>
      <c r="I141" s="377">
        <f>I130+I138</f>
        <v>36340.5</v>
      </c>
      <c r="J141" s="578"/>
      <c r="K141" s="674"/>
      <c r="L141" s="377">
        <f>L130+L138</f>
        <v>72276.019</v>
      </c>
      <c r="M141" s="377">
        <f>M130+M138</f>
        <v>6589.62</v>
      </c>
      <c r="N141" s="675"/>
      <c r="O141" s="580"/>
      <c r="P141" s="581"/>
      <c r="Q141" s="582"/>
      <c r="R141" s="582"/>
      <c r="S141" s="584"/>
      <c r="T141" s="585"/>
    </row>
    <row r="142" spans="1:20" s="587" customFormat="1" ht="19.5" customHeight="1" x14ac:dyDescent="0.3">
      <c r="A142" s="849" t="s">
        <v>261</v>
      </c>
      <c r="B142" s="850"/>
      <c r="C142" s="850"/>
      <c r="D142" s="850"/>
      <c r="E142" s="850"/>
      <c r="F142" s="850"/>
      <c r="G142" s="850"/>
      <c r="H142" s="850"/>
      <c r="I142" s="850"/>
      <c r="J142" s="850"/>
      <c r="K142" s="850"/>
      <c r="L142" s="850"/>
      <c r="M142" s="850"/>
      <c r="N142" s="850"/>
      <c r="O142" s="850"/>
      <c r="P142" s="851"/>
      <c r="Q142" s="489"/>
      <c r="R142" s="584"/>
      <c r="S142" s="584"/>
    </row>
    <row r="143" spans="1:20" s="677" customFormat="1" ht="51" x14ac:dyDescent="0.2">
      <c r="A143" s="457" t="s">
        <v>161</v>
      </c>
      <c r="B143" s="467" t="s">
        <v>226</v>
      </c>
      <c r="C143" s="753" t="s">
        <v>210</v>
      </c>
      <c r="D143" s="379">
        <f>D144+D145+D146</f>
        <v>2754.9</v>
      </c>
      <c r="E143" s="409">
        <f>E144+E145+E146</f>
        <v>618.17084</v>
      </c>
      <c r="F143" s="380"/>
      <c r="G143" s="381"/>
      <c r="H143" s="382">
        <f>H144+H145+H146</f>
        <v>2754.9</v>
      </c>
      <c r="I143" s="380">
        <f>I144+I145+I146</f>
        <v>618.17084</v>
      </c>
      <c r="J143" s="380"/>
      <c r="K143" s="383"/>
      <c r="L143" s="379">
        <f>L144+L145+L146</f>
        <v>1027.5029999999999</v>
      </c>
      <c r="M143" s="380">
        <f>M144+M145+M146</f>
        <v>225.57400000000001</v>
      </c>
      <c r="N143" s="473"/>
      <c r="O143" s="735"/>
      <c r="P143" s="720"/>
      <c r="Q143" s="475"/>
      <c r="R143" s="676"/>
      <c r="S143" s="676"/>
    </row>
    <row r="144" spans="1:20" ht="25.5" x14ac:dyDescent="0.25">
      <c r="A144" s="521" t="s">
        <v>273</v>
      </c>
      <c r="B144" s="826" t="s">
        <v>227</v>
      </c>
      <c r="C144" s="753" t="s">
        <v>210</v>
      </c>
      <c r="D144" s="384"/>
      <c r="E144" s="324">
        <v>604.79999999999995</v>
      </c>
      <c r="F144" s="368"/>
      <c r="G144" s="369"/>
      <c r="H144" s="385"/>
      <c r="I144" s="327">
        <v>604.79999999999995</v>
      </c>
      <c r="J144" s="386"/>
      <c r="K144" s="387"/>
      <c r="L144" s="376"/>
      <c r="M144" s="388">
        <v>225.57400000000001</v>
      </c>
      <c r="N144" s="523"/>
      <c r="O144" s="524"/>
      <c r="P144" s="526"/>
      <c r="Q144" s="489"/>
    </row>
    <row r="145" spans="1:20" ht="59.25" customHeight="1" x14ac:dyDescent="0.25">
      <c r="A145" s="527" t="s">
        <v>274</v>
      </c>
      <c r="B145" s="754" t="s">
        <v>122</v>
      </c>
      <c r="C145" s="753" t="s">
        <v>210</v>
      </c>
      <c r="D145" s="389"/>
      <c r="E145" s="336">
        <v>13.370839999999999</v>
      </c>
      <c r="F145" s="390"/>
      <c r="G145" s="391"/>
      <c r="H145" s="392"/>
      <c r="I145" s="331">
        <v>13.370839999999999</v>
      </c>
      <c r="J145" s="393"/>
      <c r="K145" s="394"/>
      <c r="L145" s="395"/>
      <c r="M145" s="324">
        <v>0</v>
      </c>
      <c r="N145" s="528"/>
      <c r="O145" s="529"/>
      <c r="P145" s="488"/>
      <c r="Q145" s="489"/>
    </row>
    <row r="146" spans="1:20" ht="51" customHeight="1" thickBot="1" x14ac:dyDescent="0.3">
      <c r="A146" s="531" t="s">
        <v>275</v>
      </c>
      <c r="B146" s="826" t="s">
        <v>76</v>
      </c>
      <c r="C146" s="753" t="s">
        <v>210</v>
      </c>
      <c r="D146" s="389">
        <v>2754.9</v>
      </c>
      <c r="E146" s="329"/>
      <c r="F146" s="390"/>
      <c r="G146" s="391"/>
      <c r="H146" s="392">
        <v>2754.9</v>
      </c>
      <c r="I146" s="329"/>
      <c r="J146" s="390"/>
      <c r="K146" s="396"/>
      <c r="L146" s="397">
        <v>1027.5029999999999</v>
      </c>
      <c r="M146" s="398"/>
      <c r="N146" s="528"/>
      <c r="O146" s="529"/>
      <c r="P146" s="530"/>
      <c r="Q146" s="489"/>
    </row>
    <row r="147" spans="1:20" s="587" customFormat="1" ht="20.25" customHeight="1" thickBot="1" x14ac:dyDescent="0.3">
      <c r="A147" s="577"/>
      <c r="B147" s="501" t="s">
        <v>251</v>
      </c>
      <c r="C147" s="703"/>
      <c r="D147" s="399">
        <f>D143</f>
        <v>2754.9</v>
      </c>
      <c r="E147" s="410">
        <f>E143</f>
        <v>618.17084</v>
      </c>
      <c r="F147" s="400"/>
      <c r="G147" s="401"/>
      <c r="H147" s="402">
        <f>H143</f>
        <v>2754.9</v>
      </c>
      <c r="I147" s="399">
        <f>I143</f>
        <v>618.17084</v>
      </c>
      <c r="J147" s="400"/>
      <c r="K147" s="403"/>
      <c r="L147" s="399">
        <f>L143</f>
        <v>1027.5029999999999</v>
      </c>
      <c r="M147" s="399">
        <f>M143</f>
        <v>225.57400000000001</v>
      </c>
      <c r="N147" s="675"/>
      <c r="O147" s="580"/>
      <c r="P147" s="581"/>
      <c r="Q147" s="582"/>
      <c r="R147" s="584"/>
      <c r="S147" s="584"/>
    </row>
    <row r="148" spans="1:20" s="587" customFormat="1" ht="16.5" customHeight="1" x14ac:dyDescent="0.3">
      <c r="A148" s="849" t="s">
        <v>228</v>
      </c>
      <c r="B148" s="850"/>
      <c r="C148" s="850"/>
      <c r="D148" s="850"/>
      <c r="E148" s="850"/>
      <c r="F148" s="850"/>
      <c r="G148" s="850"/>
      <c r="H148" s="850"/>
      <c r="I148" s="850"/>
      <c r="J148" s="850"/>
      <c r="K148" s="850"/>
      <c r="L148" s="850"/>
      <c r="M148" s="850"/>
      <c r="N148" s="850"/>
      <c r="O148" s="850"/>
      <c r="P148" s="851"/>
      <c r="Q148" s="489"/>
      <c r="R148" s="584"/>
      <c r="S148" s="584"/>
      <c r="T148" s="679"/>
    </row>
    <row r="149" spans="1:20" s="587" customFormat="1" ht="16.5" hidden="1" customHeight="1" x14ac:dyDescent="0.3">
      <c r="A149" s="423"/>
      <c r="B149" s="423"/>
      <c r="C149" s="423"/>
      <c r="D149" s="423"/>
      <c r="E149" s="423"/>
      <c r="F149" s="423"/>
      <c r="G149" s="423"/>
      <c r="H149" s="423"/>
      <c r="I149" s="423">
        <f>I150-I152-I155-I156</f>
        <v>1916432.6400000004</v>
      </c>
      <c r="J149" s="423"/>
      <c r="K149" s="423"/>
      <c r="L149" s="423"/>
      <c r="M149" s="423">
        <f>M150-M152-M155-M156</f>
        <v>1135538.46</v>
      </c>
      <c r="N149" s="423"/>
      <c r="O149" s="423"/>
      <c r="P149" s="423"/>
      <c r="Q149" s="489"/>
      <c r="R149" s="584"/>
      <c r="S149" s="584"/>
      <c r="T149" s="679"/>
    </row>
    <row r="150" spans="1:20" s="677" customFormat="1" ht="64.5" customHeight="1" x14ac:dyDescent="0.2">
      <c r="A150" s="473" t="s">
        <v>199</v>
      </c>
      <c r="B150" s="474" t="s">
        <v>229</v>
      </c>
      <c r="C150" s="761" t="s">
        <v>376</v>
      </c>
      <c r="D150" s="774">
        <f>D151+D152+D153+D157+D158</f>
        <v>0</v>
      </c>
      <c r="E150" s="382">
        <f>E151+E152+E153+E157+E158</f>
        <v>2115030.7000000002</v>
      </c>
      <c r="F150" s="473"/>
      <c r="G150" s="735"/>
      <c r="H150" s="774">
        <f>H151+H152+H153+H157+H158</f>
        <v>0</v>
      </c>
      <c r="I150" s="774">
        <f>I151+I152+I153+I157+I158</f>
        <v>2115024.3400000003</v>
      </c>
      <c r="J150" s="473"/>
      <c r="K150" s="735"/>
      <c r="L150" s="774">
        <f>L151+L152+L153+L157+L158</f>
        <v>0</v>
      </c>
      <c r="M150" s="774">
        <f>M151+M152+M153+M157+M158</f>
        <v>1215663.8219999999</v>
      </c>
      <c r="N150" s="473"/>
      <c r="O150" s="735"/>
      <c r="P150" s="720"/>
      <c r="Q150" s="475"/>
      <c r="R150" s="676"/>
      <c r="S150" s="676"/>
      <c r="T150" s="680"/>
    </row>
    <row r="151" spans="1:20" s="587" customFormat="1" ht="23.25" customHeight="1" x14ac:dyDescent="0.25">
      <c r="A151" s="835" t="s">
        <v>273</v>
      </c>
      <c r="B151" s="852" t="s">
        <v>357</v>
      </c>
      <c r="C151" s="756" t="s">
        <v>237</v>
      </c>
      <c r="D151" s="522"/>
      <c r="E151" s="385">
        <v>151213.20000000001</v>
      </c>
      <c r="F151" s="535"/>
      <c r="G151" s="573"/>
      <c r="H151" s="522"/>
      <c r="I151" s="771">
        <f>84212.54+66994.3</f>
        <v>151206.84</v>
      </c>
      <c r="J151" s="535"/>
      <c r="K151" s="681"/>
      <c r="L151" s="592"/>
      <c r="M151" s="492">
        <f>39605.67+38577.24</f>
        <v>78182.91</v>
      </c>
      <c r="N151" s="523"/>
      <c r="O151" s="524"/>
      <c r="P151" s="526"/>
      <c r="Q151" s="489"/>
      <c r="R151" s="584"/>
      <c r="S151" s="584"/>
    </row>
    <row r="152" spans="1:20" s="587" customFormat="1" ht="17.25" customHeight="1" x14ac:dyDescent="0.25">
      <c r="A152" s="836"/>
      <c r="B152" s="853"/>
      <c r="C152" s="756" t="s">
        <v>210</v>
      </c>
      <c r="D152" s="522"/>
      <c r="E152" s="385">
        <v>23123</v>
      </c>
      <c r="F152" s="535"/>
      <c r="G152" s="573"/>
      <c r="H152" s="522"/>
      <c r="I152" s="794">
        <v>23123</v>
      </c>
      <c r="J152" s="404"/>
      <c r="K152" s="405"/>
      <c r="L152" s="406"/>
      <c r="M152" s="424">
        <v>10363.705</v>
      </c>
      <c r="N152" s="523"/>
      <c r="O152" s="524"/>
      <c r="P152" s="526"/>
      <c r="Q152" s="475">
        <f>M152/E152</f>
        <v>0.44819897937118885</v>
      </c>
      <c r="R152" s="584"/>
      <c r="S152" s="584"/>
    </row>
    <row r="153" spans="1:20" s="684" customFormat="1" ht="51" customHeight="1" x14ac:dyDescent="0.2">
      <c r="A153" s="351" t="s">
        <v>274</v>
      </c>
      <c r="B153" s="450" t="s">
        <v>66</v>
      </c>
      <c r="C153" s="756" t="s">
        <v>77</v>
      </c>
      <c r="D153" s="682">
        <f>D154+D155+D156</f>
        <v>0</v>
      </c>
      <c r="E153" s="374">
        <f>E154+E155+E156</f>
        <v>1909983.3</v>
      </c>
      <c r="F153" s="452"/>
      <c r="G153" s="563"/>
      <c r="H153" s="682">
        <f>H154+H155+H156</f>
        <v>0</v>
      </c>
      <c r="I153" s="566">
        <f>I154+I155+I156</f>
        <v>1909983.3</v>
      </c>
      <c r="J153" s="452"/>
      <c r="K153" s="564"/>
      <c r="L153" s="682">
        <f>L154+L155+L156</f>
        <v>0</v>
      </c>
      <c r="M153" s="566">
        <f>M154+M155+M156</f>
        <v>1119827.077</v>
      </c>
      <c r="N153" s="472"/>
      <c r="O153" s="487"/>
      <c r="P153" s="488"/>
      <c r="Q153" s="475"/>
      <c r="R153" s="683"/>
      <c r="S153" s="683"/>
    </row>
    <row r="154" spans="1:20" s="684" customFormat="1" ht="39.75" customHeight="1" x14ac:dyDescent="0.2">
      <c r="A154" s="835" t="s">
        <v>215</v>
      </c>
      <c r="B154" s="833" t="s">
        <v>67</v>
      </c>
      <c r="C154" s="756" t="s">
        <v>237</v>
      </c>
      <c r="D154" s="682"/>
      <c r="E154" s="374">
        <v>1734514.6</v>
      </c>
      <c r="F154" s="452"/>
      <c r="G154" s="563"/>
      <c r="H154" s="682"/>
      <c r="I154" s="374">
        <v>1734514.6</v>
      </c>
      <c r="J154" s="452"/>
      <c r="K154" s="564"/>
      <c r="L154" s="482"/>
      <c r="M154" s="411">
        <v>1050065.42</v>
      </c>
      <c r="N154" s="472"/>
      <c r="O154" s="487"/>
      <c r="P154" s="488"/>
      <c r="Q154" s="475"/>
      <c r="R154" s="683"/>
      <c r="S154" s="683"/>
    </row>
    <row r="155" spans="1:20" s="684" customFormat="1" ht="30.75" customHeight="1" x14ac:dyDescent="0.2">
      <c r="A155" s="836"/>
      <c r="B155" s="837"/>
      <c r="C155" s="756" t="s">
        <v>397</v>
      </c>
      <c r="D155" s="682"/>
      <c r="E155" s="374">
        <v>40100.199999999997</v>
      </c>
      <c r="F155" s="452"/>
      <c r="G155" s="563"/>
      <c r="H155" s="682"/>
      <c r="I155" s="492">
        <v>40100.199999999997</v>
      </c>
      <c r="J155" s="452"/>
      <c r="K155" s="564"/>
      <c r="L155" s="482"/>
      <c r="M155" s="572">
        <v>189.5</v>
      </c>
      <c r="N155" s="472"/>
      <c r="O155" s="487"/>
      <c r="P155" s="488"/>
      <c r="Q155" s="475"/>
      <c r="R155" s="683"/>
      <c r="S155" s="683"/>
    </row>
    <row r="156" spans="1:20" s="587" customFormat="1" ht="51.75" customHeight="1" x14ac:dyDescent="0.25">
      <c r="A156" s="351" t="s">
        <v>69</v>
      </c>
      <c r="B156" s="750" t="s">
        <v>78</v>
      </c>
      <c r="C156" s="756" t="s">
        <v>210</v>
      </c>
      <c r="D156" s="682"/>
      <c r="E156" s="374">
        <v>135368.5</v>
      </c>
      <c r="F156" s="452"/>
      <c r="G156" s="563"/>
      <c r="H156" s="682"/>
      <c r="I156" s="713">
        <v>135368.5</v>
      </c>
      <c r="J156" s="792"/>
      <c r="K156" s="793"/>
      <c r="L156" s="775"/>
      <c r="M156" s="425">
        <v>69572.157000000007</v>
      </c>
      <c r="N156" s="472"/>
      <c r="O156" s="487"/>
      <c r="P156" s="488"/>
      <c r="Q156" s="475">
        <f>M156/E156</f>
        <v>0.5139464277139808</v>
      </c>
      <c r="R156" s="584"/>
      <c r="S156" s="584"/>
    </row>
    <row r="157" spans="1:20" ht="51" x14ac:dyDescent="0.25">
      <c r="A157" s="175" t="s">
        <v>275</v>
      </c>
      <c r="B157" s="176" t="s">
        <v>255</v>
      </c>
      <c r="C157" s="756" t="s">
        <v>237</v>
      </c>
      <c r="D157" s="482"/>
      <c r="E157" s="412">
        <v>28051.5</v>
      </c>
      <c r="F157" s="483"/>
      <c r="G157" s="484"/>
      <c r="H157" s="482"/>
      <c r="I157" s="493">
        <v>28051.5</v>
      </c>
      <c r="J157" s="483"/>
      <c r="K157" s="485"/>
      <c r="L157" s="486"/>
      <c r="M157" s="426">
        <v>6187.88</v>
      </c>
      <c r="N157" s="483"/>
      <c r="O157" s="487"/>
      <c r="P157" s="488"/>
      <c r="Q157" s="489"/>
    </row>
    <row r="158" spans="1:20" ht="158.25" customHeight="1" x14ac:dyDescent="0.25">
      <c r="A158" s="179" t="s">
        <v>276</v>
      </c>
      <c r="B158" s="337" t="s">
        <v>11</v>
      </c>
      <c r="C158" s="756" t="s">
        <v>237</v>
      </c>
      <c r="D158" s="482"/>
      <c r="E158" s="412">
        <v>2659.7</v>
      </c>
      <c r="F158" s="685"/>
      <c r="G158" s="686"/>
      <c r="H158" s="482"/>
      <c r="I158" s="493">
        <v>2659.7</v>
      </c>
      <c r="J158" s="685"/>
      <c r="K158" s="687"/>
      <c r="L158" s="486"/>
      <c r="M158" s="426">
        <v>1102.25</v>
      </c>
      <c r="N158" s="685"/>
      <c r="O158" s="529"/>
      <c r="P158" s="530"/>
      <c r="Q158" s="489"/>
    </row>
    <row r="159" spans="1:20" ht="45" customHeight="1" x14ac:dyDescent="0.25">
      <c r="A159" s="186" t="s">
        <v>196</v>
      </c>
      <c r="B159" s="187" t="s">
        <v>231</v>
      </c>
      <c r="C159" s="756" t="s">
        <v>237</v>
      </c>
      <c r="D159" s="482">
        <f>D160</f>
        <v>0</v>
      </c>
      <c r="E159" s="413">
        <f>E160</f>
        <v>2502.3000000000002</v>
      </c>
      <c r="F159" s="685"/>
      <c r="G159" s="686"/>
      <c r="H159" s="482">
        <f>H160</f>
        <v>0</v>
      </c>
      <c r="I159" s="493">
        <f>I160</f>
        <v>2502.3000000000002</v>
      </c>
      <c r="J159" s="685"/>
      <c r="K159" s="687"/>
      <c r="L159" s="482">
        <f>L160</f>
        <v>0</v>
      </c>
      <c r="M159" s="493">
        <f>M160</f>
        <v>1097.2</v>
      </c>
      <c r="N159" s="685"/>
      <c r="O159" s="529"/>
      <c r="P159" s="530"/>
      <c r="Q159" s="489"/>
    </row>
    <row r="160" spans="1:20" ht="53.25" customHeight="1" thickBot="1" x14ac:dyDescent="0.3">
      <c r="A160" s="351" t="s">
        <v>110</v>
      </c>
      <c r="B160" s="352" t="s">
        <v>79</v>
      </c>
      <c r="C160" s="756" t="s">
        <v>237</v>
      </c>
      <c r="D160" s="772"/>
      <c r="E160" s="414">
        <v>2502.3000000000002</v>
      </c>
      <c r="F160" s="685"/>
      <c r="G160" s="686"/>
      <c r="H160" s="772"/>
      <c r="I160" s="688">
        <v>2502.3000000000002</v>
      </c>
      <c r="J160" s="685"/>
      <c r="K160" s="687"/>
      <c r="L160" s="567"/>
      <c r="M160" s="688">
        <v>1097.2</v>
      </c>
      <c r="N160" s="685"/>
      <c r="O160" s="529"/>
      <c r="P160" s="530"/>
      <c r="Q160" s="489"/>
    </row>
    <row r="161" spans="1:21" s="587" customFormat="1" ht="16.5" thickBot="1" x14ac:dyDescent="0.3">
      <c r="A161" s="577"/>
      <c r="B161" s="501" t="s">
        <v>251</v>
      </c>
      <c r="C161" s="705"/>
      <c r="D161" s="533">
        <f>D150+D159</f>
        <v>0</v>
      </c>
      <c r="E161" s="415">
        <f>E150+E159</f>
        <v>2117533</v>
      </c>
      <c r="F161" s="675"/>
      <c r="G161" s="580"/>
      <c r="H161" s="721">
        <f>H150+H159</f>
        <v>0</v>
      </c>
      <c r="I161" s="533">
        <f>I150+I159</f>
        <v>2117526.64</v>
      </c>
      <c r="J161" s="675"/>
      <c r="K161" s="678"/>
      <c r="L161" s="533">
        <f>L150+L159</f>
        <v>0</v>
      </c>
      <c r="M161" s="533">
        <f>M150+M159</f>
        <v>1216761.0219999999</v>
      </c>
      <c r="N161" s="675"/>
      <c r="O161" s="580"/>
      <c r="P161" s="581"/>
      <c r="Q161" s="582"/>
      <c r="R161" s="583"/>
      <c r="S161" s="584"/>
    </row>
    <row r="162" spans="1:21" s="587" customFormat="1" ht="15.75" hidden="1" thickBot="1" x14ac:dyDescent="0.3">
      <c r="A162" s="577"/>
      <c r="B162" s="501"/>
      <c r="C162" s="705"/>
      <c r="D162" s="533"/>
      <c r="E162" s="533"/>
      <c r="F162" s="675"/>
      <c r="G162" s="580"/>
      <c r="H162" s="721"/>
      <c r="I162" s="533">
        <f>I151+I153+I157</f>
        <v>2089241.6400000001</v>
      </c>
      <c r="J162" s="675"/>
      <c r="K162" s="678"/>
      <c r="L162" s="533"/>
      <c r="M162" s="533">
        <f>M151+M153+M157</f>
        <v>1204197.8669999999</v>
      </c>
      <c r="N162" s="675"/>
      <c r="O162" s="580"/>
      <c r="P162" s="581"/>
      <c r="Q162" s="689"/>
      <c r="R162" s="584"/>
      <c r="S162" s="584"/>
    </row>
    <row r="163" spans="1:21" ht="16.5" thickBot="1" x14ac:dyDescent="0.3">
      <c r="A163" s="188"/>
      <c r="B163" s="539" t="s">
        <v>252</v>
      </c>
      <c r="C163" s="189"/>
      <c r="D163" s="532">
        <f>D66+D96+D127+D141+D147+D161</f>
        <v>2209237.4</v>
      </c>
      <c r="E163" s="538">
        <f>E66+E96+E127+E141+E147+E161</f>
        <v>7533000.1708399989</v>
      </c>
      <c r="F163" s="690"/>
      <c r="G163" s="691"/>
      <c r="H163" s="722">
        <f>H66+H96+H127+H141+H147+H161</f>
        <v>2667798.2000000002</v>
      </c>
      <c r="I163" s="540">
        <f>I66+I96+I127+I141+I147+I161</f>
        <v>7045279.4108399991</v>
      </c>
      <c r="J163" s="690"/>
      <c r="K163" s="692"/>
      <c r="L163" s="540">
        <f>L66+L96+L127+L141+L147+L161</f>
        <v>1317016.6220000002</v>
      </c>
      <c r="M163" s="540">
        <f>M66+M96+M127+M141+M147+M161</f>
        <v>4651837.4459999986</v>
      </c>
      <c r="N163" s="693"/>
      <c r="O163" s="694"/>
      <c r="P163" s="695"/>
      <c r="Q163" s="582">
        <f>M163/I163</f>
        <v>0.66027721183670784</v>
      </c>
      <c r="R163" s="583">
        <f>L163/H163</f>
        <v>0.49367175598214291</v>
      </c>
      <c r="S163" s="584"/>
      <c r="T163" s="183">
        <f>L163+M163</f>
        <v>5968854.067999999</v>
      </c>
    </row>
    <row r="164" spans="1:21" ht="15.75" x14ac:dyDescent="0.25">
      <c r="D164" s="190">
        <f>D66-D65+D96+D127-D100</f>
        <v>2039033.2999999998</v>
      </c>
      <c r="E164" s="191"/>
      <c r="H164" s="190">
        <f>H66+H96+H127-H100</f>
        <v>2497594.1</v>
      </c>
      <c r="I164" s="191"/>
      <c r="L164" s="190">
        <f>L66+L96+L127-L100</f>
        <v>1243713.1000000001</v>
      </c>
      <c r="M164" s="191">
        <f>M161-M152-M156-M155</f>
        <v>1136635.6599999997</v>
      </c>
      <c r="Q164" s="582"/>
    </row>
    <row r="165" spans="1:21" ht="15.75" x14ac:dyDescent="0.25">
      <c r="E165" s="191">
        <f>E161+E127+E96+E66-E31-E63-E65-E100-E152-E155-E156</f>
        <v>7297289.7999999998</v>
      </c>
      <c r="H165" s="197">
        <f>H163-H164</f>
        <v>170204.10000000009</v>
      </c>
      <c r="I165" s="191">
        <f>H66+I66-H65-I65-I63-I31+H96+I96+H127+I127-H100+I161-I155-I156-I152</f>
        <v>9307163.1400000006</v>
      </c>
      <c r="M165" s="191">
        <f>L66+M66-L65-M65-M63-M31+L96+M96+L127+M127-L100+M161-M155-M156-M152</f>
        <v>5808609.9899999993</v>
      </c>
      <c r="Q165" s="582"/>
      <c r="U165" s="195"/>
    </row>
    <row r="166" spans="1:21" x14ac:dyDescent="0.25">
      <c r="B166" s="167" t="s">
        <v>12</v>
      </c>
      <c r="D166" s="196"/>
      <c r="E166" s="736"/>
      <c r="F166" s="736"/>
      <c r="G166" s="737"/>
      <c r="H166" s="541"/>
      <c r="I166" s="736">
        <f>I31+H141+I141+H147+I152+I156</f>
        <v>365196.1</v>
      </c>
      <c r="J166" s="541"/>
      <c r="K166" s="541"/>
      <c r="L166" s="747"/>
      <c r="M166" s="736">
        <f>L141+M141+L147+M147+M31+M152+M156</f>
        <v>160054.57799999998</v>
      </c>
    </row>
    <row r="167" spans="1:21" x14ac:dyDescent="0.25">
      <c r="D167" s="196"/>
      <c r="E167" s="738"/>
      <c r="H167" s="197"/>
      <c r="I167" s="542"/>
      <c r="L167" s="198"/>
      <c r="M167" s="199"/>
    </row>
    <row r="168" spans="1:21" x14ac:dyDescent="0.25">
      <c r="D168" s="196"/>
      <c r="H168" s="200"/>
      <c r="I168" s="543"/>
      <c r="L168" s="201"/>
      <c r="M168" s="199"/>
    </row>
    <row r="169" spans="1:21" x14ac:dyDescent="0.25">
      <c r="D169" s="202"/>
    </row>
    <row r="170" spans="1:21" x14ac:dyDescent="0.25">
      <c r="B170" s="167" t="s">
        <v>32</v>
      </c>
      <c r="D170" s="203">
        <f>D66-D65</f>
        <v>1095837.3999999999</v>
      </c>
      <c r="E170" s="427">
        <f>E66-E65-E63-E31</f>
        <v>3668731.399999999</v>
      </c>
      <c r="H170" s="200">
        <f>H66</f>
        <v>1097833.8</v>
      </c>
      <c r="I170" s="543">
        <f>I66-I65-I63-I31</f>
        <v>3642581.399999999</v>
      </c>
      <c r="M170" s="204"/>
    </row>
    <row r="171" spans="1:21" x14ac:dyDescent="0.25">
      <c r="B171" s="205"/>
      <c r="C171" s="205"/>
      <c r="D171" s="429">
        <f>D170+E170</f>
        <v>4764568.7999999989</v>
      </c>
      <c r="E171" s="428"/>
      <c r="F171" s="205"/>
      <c r="G171" s="206"/>
      <c r="H171" s="207">
        <f>H170+I170</f>
        <v>4740415.1999999993</v>
      </c>
      <c r="I171" s="428"/>
      <c r="J171" s="205"/>
      <c r="K171" s="205"/>
      <c r="L171" s="208">
        <f>D171-H171</f>
        <v>24153.599999999627</v>
      </c>
      <c r="M171" s="205"/>
      <c r="N171" s="205"/>
      <c r="O171" s="205"/>
      <c r="Q171" s="167"/>
      <c r="R171" s="167"/>
      <c r="S171" s="167"/>
    </row>
    <row r="173" spans="1:21" x14ac:dyDescent="0.25">
      <c r="B173" s="170" t="s">
        <v>33</v>
      </c>
      <c r="C173" s="209"/>
      <c r="D173" s="196">
        <f>D96</f>
        <v>939743.59999999986</v>
      </c>
      <c r="E173" s="196">
        <f>E96</f>
        <v>1701583.5000000002</v>
      </c>
      <c r="F173" s="196"/>
      <c r="G173" s="196"/>
      <c r="H173" s="196">
        <f>H96</f>
        <v>1395550.2</v>
      </c>
      <c r="I173" s="196">
        <f>I96</f>
        <v>1240776.9000000001</v>
      </c>
      <c r="J173" s="196"/>
      <c r="K173" s="196"/>
    </row>
    <row r="174" spans="1:21" x14ac:dyDescent="0.25">
      <c r="B174" s="205"/>
      <c r="C174" s="205"/>
      <c r="D174" s="210">
        <f>D173+E173</f>
        <v>2641327.1</v>
      </c>
      <c r="E174" s="428"/>
      <c r="F174" s="205"/>
      <c r="G174" s="206"/>
      <c r="H174" s="207">
        <f>H173+I173</f>
        <v>2636327.1</v>
      </c>
      <c r="I174" s="430"/>
      <c r="J174" s="205"/>
      <c r="K174" s="205"/>
      <c r="L174" s="211">
        <f>D174-H174</f>
        <v>5000</v>
      </c>
      <c r="M174" s="205"/>
      <c r="N174" s="205"/>
      <c r="O174" s="205"/>
      <c r="Q174" s="167"/>
      <c r="R174" s="167"/>
      <c r="S174" s="167"/>
    </row>
    <row r="175" spans="1:21" x14ac:dyDescent="0.25">
      <c r="C175" s="167"/>
      <c r="I175" s="543"/>
      <c r="L175" s="167"/>
      <c r="M175" s="167"/>
      <c r="N175" s="167"/>
      <c r="O175" s="167"/>
      <c r="Q175" s="167"/>
      <c r="R175" s="167"/>
      <c r="S175" s="167"/>
    </row>
    <row r="176" spans="1:21" x14ac:dyDescent="0.25">
      <c r="B176" s="167" t="s">
        <v>34</v>
      </c>
      <c r="D176" s="212">
        <f>D127-D100</f>
        <v>3452.3</v>
      </c>
      <c r="E176" s="212">
        <f>E127-E100</f>
        <v>8033.5999999999995</v>
      </c>
      <c r="F176" s="212"/>
      <c r="G176" s="212"/>
      <c r="H176" s="212">
        <f>H127-H100</f>
        <v>4210.1000000000004</v>
      </c>
      <c r="I176" s="212">
        <f>I127-I100</f>
        <v>7275.7999999999993</v>
      </c>
      <c r="J176" s="212"/>
      <c r="K176" s="212"/>
    </row>
    <row r="177" spans="2:15" x14ac:dyDescent="0.25">
      <c r="B177" s="205"/>
      <c r="C177" s="213"/>
      <c r="D177" s="214">
        <f>D176+E176</f>
        <v>11485.9</v>
      </c>
      <c r="E177" s="428"/>
      <c r="F177" s="205"/>
      <c r="G177" s="206"/>
      <c r="H177" s="215">
        <f>H176+I176</f>
        <v>11485.9</v>
      </c>
      <c r="I177" s="428"/>
      <c r="J177" s="205"/>
      <c r="K177" s="205"/>
      <c r="L177" s="216">
        <f>D177-H177</f>
        <v>0</v>
      </c>
      <c r="M177" s="205"/>
      <c r="N177" s="205"/>
      <c r="O177" s="206"/>
    </row>
    <row r="179" spans="2:15" x14ac:dyDescent="0.25">
      <c r="B179" s="205" t="s">
        <v>35</v>
      </c>
      <c r="C179" s="213"/>
      <c r="D179" s="217"/>
      <c r="E179" s="431">
        <f>E161-E152-E155-E156</f>
        <v>1918941.3</v>
      </c>
      <c r="F179" s="205"/>
      <c r="G179" s="206"/>
      <c r="H179" s="218"/>
      <c r="I179" s="431">
        <f>I161-I152-I155-I156</f>
        <v>1918934.9400000002</v>
      </c>
      <c r="J179" s="205"/>
      <c r="K179" s="205"/>
      <c r="L179" s="219">
        <f>E179-I179</f>
        <v>6.3599999998696148</v>
      </c>
      <c r="M179" s="205"/>
      <c r="N179" s="205"/>
      <c r="O179" s="206"/>
    </row>
    <row r="180" spans="2:15" x14ac:dyDescent="0.25">
      <c r="B180" s="170"/>
      <c r="C180" s="209"/>
      <c r="D180" s="203">
        <f>D170+D173+D176</f>
        <v>2039033.2999999998</v>
      </c>
      <c r="E180" s="203">
        <f>E170+E173+E176+E179</f>
        <v>7297289.7999999989</v>
      </c>
      <c r="F180" s="203"/>
      <c r="G180" s="203"/>
      <c r="H180" s="203">
        <f>H170+H173+H176</f>
        <v>2497594.1</v>
      </c>
      <c r="I180" s="203">
        <f>I170+I173+I176+I179</f>
        <v>6809569.0399999991</v>
      </c>
      <c r="J180" s="203"/>
      <c r="K180" s="203"/>
      <c r="L180" s="203"/>
    </row>
    <row r="181" spans="2:15" x14ac:dyDescent="0.25">
      <c r="D181" s="203">
        <f>D180+E180</f>
        <v>9336323.0999999978</v>
      </c>
      <c r="H181" s="190">
        <f>H180+I180</f>
        <v>9307163.1399999987</v>
      </c>
      <c r="L181" s="198">
        <f>L171+L174+L179+L177</f>
        <v>29159.959999999497</v>
      </c>
      <c r="M181" s="199">
        <f>D181-H181</f>
        <v>29159.959999999031</v>
      </c>
    </row>
    <row r="182" spans="2:15" x14ac:dyDescent="0.25">
      <c r="L182" s="198">
        <f>L181+7830</f>
        <v>36989.959999999497</v>
      </c>
    </row>
  </sheetData>
  <mergeCells count="27">
    <mergeCell ref="A2:P2"/>
    <mergeCell ref="A3:P3"/>
    <mergeCell ref="P5:P6"/>
    <mergeCell ref="A8:P8"/>
    <mergeCell ref="A5:A6"/>
    <mergeCell ref="H5:K5"/>
    <mergeCell ref="O4:P4"/>
    <mergeCell ref="C5:C6"/>
    <mergeCell ref="D5:G5"/>
    <mergeCell ref="L5:O5"/>
    <mergeCell ref="B5:B6"/>
    <mergeCell ref="A30:A31"/>
    <mergeCell ref="B30:B31"/>
    <mergeCell ref="A64:A65"/>
    <mergeCell ref="B64:B65"/>
    <mergeCell ref="A154:A155"/>
    <mergeCell ref="B154:B155"/>
    <mergeCell ref="A68:P68"/>
    <mergeCell ref="A97:P97"/>
    <mergeCell ref="A100:A101"/>
    <mergeCell ref="B100:B101"/>
    <mergeCell ref="C101:C106"/>
    <mergeCell ref="A129:P129"/>
    <mergeCell ref="A148:P148"/>
    <mergeCell ref="A142:P142"/>
    <mergeCell ref="A151:A152"/>
    <mergeCell ref="B151:B152"/>
  </mergeCells>
  <phoneticPr fontId="31" type="noConversion"/>
  <pageMargins left="0" right="0" top="0.51181102362204722" bottom="0.31496062992125984" header="0.31496062992125984" footer="0.31496062992125984"/>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70" zoomScaleSheetLayoutView="70" workbookViewId="0">
      <selection activeCell="O7" sqref="O7"/>
    </sheetView>
  </sheetViews>
  <sheetFormatPr defaultColWidth="9.140625" defaultRowHeight="15" x14ac:dyDescent="0.25"/>
  <cols>
    <col min="1" max="1" width="9.7109375" style="167" customWidth="1"/>
    <col min="2" max="2" width="42.140625" style="167" customWidth="1"/>
    <col min="3" max="3" width="23.42578125" style="167" customWidth="1"/>
    <col min="4" max="4" width="12.7109375" style="167" customWidth="1"/>
    <col min="5" max="5" width="11.42578125" style="167" customWidth="1"/>
    <col min="6" max="6" width="12.42578125" style="167" customWidth="1"/>
    <col min="7" max="7" width="36.28515625" style="167" customWidth="1"/>
    <col min="8" max="16384" width="9.140625" style="167"/>
  </cols>
  <sheetData>
    <row r="1" spans="1:9" x14ac:dyDescent="0.25">
      <c r="G1" s="455" t="s">
        <v>92</v>
      </c>
    </row>
    <row r="2" spans="1:9" ht="18.75" x14ac:dyDescent="0.3">
      <c r="A2" s="854" t="s">
        <v>91</v>
      </c>
      <c r="B2" s="854"/>
      <c r="C2" s="854"/>
      <c r="D2" s="854"/>
      <c r="E2" s="854"/>
      <c r="F2" s="854"/>
      <c r="G2" s="854"/>
    </row>
    <row r="3" spans="1:9" ht="18.75" x14ac:dyDescent="0.3">
      <c r="A3" s="854" t="s">
        <v>26</v>
      </c>
      <c r="B3" s="854"/>
      <c r="C3" s="854"/>
      <c r="D3" s="854"/>
      <c r="E3" s="854"/>
      <c r="F3" s="854"/>
      <c r="G3" s="854"/>
    </row>
    <row r="4" spans="1:9" ht="19.5" customHeight="1" x14ac:dyDescent="0.3">
      <c r="A4" s="942" t="s">
        <v>624</v>
      </c>
      <c r="B4" s="942"/>
      <c r="C4" s="942"/>
      <c r="D4" s="942"/>
      <c r="E4" s="942"/>
      <c r="F4" s="942"/>
      <c r="G4" s="942"/>
    </row>
    <row r="5" spans="1:9" ht="71.25" customHeight="1" x14ac:dyDescent="0.25">
      <c r="A5" s="448" t="s">
        <v>241</v>
      </c>
      <c r="B5" s="448" t="s">
        <v>242</v>
      </c>
      <c r="C5" s="448" t="s">
        <v>375</v>
      </c>
      <c r="D5" s="448" t="s">
        <v>29</v>
      </c>
      <c r="E5" s="448" t="s">
        <v>30</v>
      </c>
      <c r="F5" s="448" t="s">
        <v>372</v>
      </c>
      <c r="G5" s="448" t="s">
        <v>371</v>
      </c>
    </row>
    <row r="6" spans="1:9" x14ac:dyDescent="0.25">
      <c r="A6" s="752">
        <v>1</v>
      </c>
      <c r="B6" s="752">
        <v>2</v>
      </c>
      <c r="C6" s="752">
        <v>3</v>
      </c>
      <c r="D6" s="752">
        <v>4</v>
      </c>
      <c r="E6" s="752">
        <v>5</v>
      </c>
      <c r="F6" s="752">
        <v>6</v>
      </c>
      <c r="G6" s="752">
        <v>7</v>
      </c>
    </row>
    <row r="7" spans="1:9" ht="16.5" customHeight="1" x14ac:dyDescent="0.25">
      <c r="A7" s="870" t="s">
        <v>250</v>
      </c>
      <c r="B7" s="870"/>
      <c r="C7" s="870"/>
      <c r="D7" s="871"/>
      <c r="E7" s="870"/>
      <c r="F7" s="870"/>
      <c r="G7" s="870"/>
    </row>
    <row r="8" spans="1:9" ht="193.5" customHeight="1" x14ac:dyDescent="0.25">
      <c r="A8" s="874" t="s">
        <v>161</v>
      </c>
      <c r="B8" s="877" t="s">
        <v>160</v>
      </c>
      <c r="C8" s="448" t="s">
        <v>145</v>
      </c>
      <c r="D8" s="819">
        <v>4.5999999999999996</v>
      </c>
      <c r="E8" s="809">
        <v>4.5999999999999996</v>
      </c>
      <c r="F8" s="810">
        <f>E8/D8</f>
        <v>1</v>
      </c>
      <c r="G8" s="449" t="s">
        <v>521</v>
      </c>
    </row>
    <row r="9" spans="1:9" ht="174" customHeight="1" x14ac:dyDescent="0.25">
      <c r="A9" s="875"/>
      <c r="B9" s="878"/>
      <c r="C9" s="448" t="s">
        <v>146</v>
      </c>
      <c r="D9" s="451">
        <v>0.5</v>
      </c>
      <c r="E9" s="809">
        <v>0.5</v>
      </c>
      <c r="F9" s="810">
        <f>E9/D9</f>
        <v>1</v>
      </c>
      <c r="G9" s="449" t="s">
        <v>521</v>
      </c>
    </row>
    <row r="10" spans="1:9" ht="126" customHeight="1" x14ac:dyDescent="0.25">
      <c r="A10" s="875"/>
      <c r="B10" s="878"/>
      <c r="C10" s="320" t="s">
        <v>370</v>
      </c>
      <c r="D10" s="811">
        <v>99</v>
      </c>
      <c r="E10" s="812">
        <v>100</v>
      </c>
      <c r="F10" s="822">
        <f>E10/D10</f>
        <v>1.0101010101010102</v>
      </c>
      <c r="G10" s="449" t="s">
        <v>521</v>
      </c>
    </row>
    <row r="11" spans="1:9" ht="126" customHeight="1" x14ac:dyDescent="0.25">
      <c r="A11" s="876"/>
      <c r="B11" s="879"/>
      <c r="C11" s="320" t="s">
        <v>409</v>
      </c>
      <c r="D11" s="417">
        <v>10315</v>
      </c>
      <c r="E11" s="812"/>
      <c r="F11" s="822">
        <f>E11/D11</f>
        <v>0</v>
      </c>
      <c r="G11" s="432" t="s">
        <v>452</v>
      </c>
    </row>
    <row r="12" spans="1:9" x14ac:dyDescent="0.25">
      <c r="A12" s="872" t="s">
        <v>256</v>
      </c>
      <c r="B12" s="872"/>
      <c r="C12" s="873"/>
      <c r="D12" s="873"/>
      <c r="E12" s="873"/>
      <c r="F12" s="873"/>
      <c r="G12" s="873"/>
    </row>
    <row r="13" spans="1:9" ht="25.5" hidden="1" customHeight="1" x14ac:dyDescent="0.25">
      <c r="A13" s="457"/>
      <c r="B13" s="467"/>
      <c r="C13" s="435"/>
      <c r="D13" s="609"/>
      <c r="E13" s="609"/>
      <c r="F13" s="609"/>
      <c r="G13" s="435"/>
    </row>
    <row r="14" spans="1:9" ht="213" customHeight="1" x14ac:dyDescent="0.25">
      <c r="A14" s="457" t="s">
        <v>199</v>
      </c>
      <c r="B14" s="467" t="s">
        <v>160</v>
      </c>
      <c r="C14" s="826" t="s">
        <v>350</v>
      </c>
      <c r="D14" s="436">
        <v>0.877</v>
      </c>
      <c r="E14" s="436">
        <v>0.879</v>
      </c>
      <c r="F14" s="437">
        <f>E14/D14</f>
        <v>1.0022805017103762</v>
      </c>
      <c r="G14" s="449" t="s">
        <v>590</v>
      </c>
      <c r="H14" s="438"/>
      <c r="I14" s="439"/>
    </row>
    <row r="15" spans="1:9" x14ac:dyDescent="0.25">
      <c r="A15" s="872" t="s">
        <v>257</v>
      </c>
      <c r="B15" s="872"/>
      <c r="C15" s="872"/>
      <c r="D15" s="872"/>
      <c r="E15" s="872"/>
      <c r="F15" s="872"/>
      <c r="G15" s="872"/>
    </row>
    <row r="16" spans="1:9" ht="102" x14ac:dyDescent="0.25">
      <c r="A16" s="886" t="s">
        <v>161</v>
      </c>
      <c r="B16" s="889" t="s">
        <v>16</v>
      </c>
      <c r="C16" s="448" t="s">
        <v>149</v>
      </c>
      <c r="D16" s="813">
        <v>100</v>
      </c>
      <c r="E16" s="814">
        <v>100</v>
      </c>
      <c r="F16" s="810">
        <f>E16/D16</f>
        <v>1</v>
      </c>
      <c r="G16" s="449" t="s">
        <v>521</v>
      </c>
    </row>
    <row r="17" spans="1:9" ht="168.75" customHeight="1" x14ac:dyDescent="0.25">
      <c r="A17" s="887"/>
      <c r="B17" s="890"/>
      <c r="C17" s="440" t="s">
        <v>144</v>
      </c>
      <c r="D17" s="819">
        <v>11</v>
      </c>
      <c r="E17" s="819">
        <v>11</v>
      </c>
      <c r="F17" s="810">
        <f>E17/D17</f>
        <v>1</v>
      </c>
      <c r="G17" s="449" t="s">
        <v>521</v>
      </c>
    </row>
    <row r="18" spans="1:9" ht="79.5" customHeight="1" x14ac:dyDescent="0.25">
      <c r="A18" s="888"/>
      <c r="B18" s="891"/>
      <c r="C18" s="448" t="s">
        <v>150</v>
      </c>
      <c r="D18" s="748">
        <v>1.5</v>
      </c>
      <c r="E18" s="748">
        <v>1.5</v>
      </c>
      <c r="F18" s="810">
        <f>E18/D18</f>
        <v>1</v>
      </c>
      <c r="G18" s="449" t="s">
        <v>521</v>
      </c>
    </row>
    <row r="19" spans="1:9" x14ac:dyDescent="0.25">
      <c r="A19" s="873" t="s">
        <v>259</v>
      </c>
      <c r="B19" s="872"/>
      <c r="C19" s="873"/>
      <c r="D19" s="873"/>
      <c r="E19" s="873"/>
      <c r="F19" s="873"/>
      <c r="G19" s="873"/>
    </row>
    <row r="20" spans="1:9" ht="83.25" customHeight="1" x14ac:dyDescent="0.25">
      <c r="A20" s="886" t="s">
        <v>161</v>
      </c>
      <c r="B20" s="892" t="s">
        <v>17</v>
      </c>
      <c r="C20" s="773" t="s">
        <v>353</v>
      </c>
      <c r="D20" s="815">
        <v>0.55000000000000004</v>
      </c>
      <c r="E20" s="815">
        <v>0.42</v>
      </c>
      <c r="F20" s="822">
        <f>(D20-E20)/D20*100%+100%</f>
        <v>1.2363636363636363</v>
      </c>
      <c r="G20" s="441" t="s">
        <v>522</v>
      </c>
      <c r="H20" s="321"/>
      <c r="I20" s="321"/>
    </row>
    <row r="21" spans="1:9" ht="63" customHeight="1" x14ac:dyDescent="0.25">
      <c r="A21" s="887"/>
      <c r="B21" s="893"/>
      <c r="C21" s="826" t="s">
        <v>383</v>
      </c>
      <c r="D21" s="816">
        <v>42250</v>
      </c>
      <c r="E21" s="816">
        <v>44786</v>
      </c>
      <c r="F21" s="822">
        <f>E21/D21</f>
        <v>1.0600236686390532</v>
      </c>
      <c r="G21" s="441" t="s">
        <v>523</v>
      </c>
    </row>
    <row r="22" spans="1:9" ht="76.5" x14ac:dyDescent="0.25">
      <c r="A22" s="887"/>
      <c r="B22" s="893"/>
      <c r="C22" s="820" t="s">
        <v>384</v>
      </c>
      <c r="D22" s="821">
        <v>6150</v>
      </c>
      <c r="E22" s="821">
        <v>6153</v>
      </c>
      <c r="F22" s="822">
        <f>E22/D22</f>
        <v>1.0004878048780488</v>
      </c>
      <c r="G22" s="823" t="s">
        <v>524</v>
      </c>
    </row>
    <row r="23" spans="1:9" ht="147.75" customHeight="1" x14ac:dyDescent="0.25">
      <c r="A23" s="887"/>
      <c r="B23" s="893"/>
      <c r="C23" s="820" t="s">
        <v>233</v>
      </c>
      <c r="D23" s="821">
        <v>245</v>
      </c>
      <c r="E23" s="821">
        <v>106</v>
      </c>
      <c r="F23" s="822">
        <f>(D23-E23)/D23*100%+100%</f>
        <v>1.5673469387755103</v>
      </c>
      <c r="G23" s="825" t="s">
        <v>525</v>
      </c>
    </row>
    <row r="24" spans="1:9" ht="51" x14ac:dyDescent="0.25">
      <c r="A24" s="887"/>
      <c r="B24" s="893"/>
      <c r="C24" s="826" t="s">
        <v>385</v>
      </c>
      <c r="D24" s="824">
        <v>9000</v>
      </c>
      <c r="E24" s="819">
        <v>11012</v>
      </c>
      <c r="F24" s="822">
        <f>E24/D24</f>
        <v>1.2235555555555555</v>
      </c>
      <c r="G24" s="823" t="s">
        <v>526</v>
      </c>
    </row>
    <row r="25" spans="1:9" ht="63.75" x14ac:dyDescent="0.25">
      <c r="A25" s="887"/>
      <c r="B25" s="893"/>
      <c r="C25" s="826" t="s">
        <v>377</v>
      </c>
      <c r="D25" s="819" t="s">
        <v>120</v>
      </c>
      <c r="E25" s="819" t="s">
        <v>120</v>
      </c>
      <c r="F25" s="819" t="s">
        <v>120</v>
      </c>
      <c r="G25" s="442" t="s">
        <v>64</v>
      </c>
    </row>
    <row r="26" spans="1:9" ht="63.75" x14ac:dyDescent="0.25">
      <c r="A26" s="888"/>
      <c r="B26" s="894"/>
      <c r="C26" s="826" t="s">
        <v>378</v>
      </c>
      <c r="D26" s="819" t="s">
        <v>120</v>
      </c>
      <c r="E26" s="819" t="s">
        <v>120</v>
      </c>
      <c r="F26" s="819" t="s">
        <v>120</v>
      </c>
      <c r="G26" s="442" t="s">
        <v>64</v>
      </c>
    </row>
    <row r="27" spans="1:9" x14ac:dyDescent="0.25">
      <c r="A27" s="881" t="s">
        <v>261</v>
      </c>
      <c r="B27" s="882"/>
      <c r="C27" s="883"/>
      <c r="D27" s="883"/>
      <c r="E27" s="883"/>
      <c r="F27" s="883"/>
      <c r="G27" s="884"/>
    </row>
    <row r="28" spans="1:9" s="459" customFormat="1" ht="133.5" customHeight="1" x14ac:dyDescent="0.25">
      <c r="A28" s="895" t="s">
        <v>161</v>
      </c>
      <c r="B28" s="892" t="s">
        <v>18</v>
      </c>
      <c r="C28" s="322" t="s">
        <v>13</v>
      </c>
      <c r="D28" s="818">
        <v>750</v>
      </c>
      <c r="E28" s="817">
        <v>394</v>
      </c>
      <c r="F28" s="822">
        <f>E28/D28</f>
        <v>0.52533333333333332</v>
      </c>
      <c r="G28" s="449" t="s">
        <v>448</v>
      </c>
    </row>
    <row r="29" spans="1:9" s="459" customFormat="1" ht="103.5" customHeight="1" x14ac:dyDescent="0.25">
      <c r="A29" s="896"/>
      <c r="B29" s="893"/>
      <c r="C29" s="322" t="s">
        <v>14</v>
      </c>
      <c r="D29" s="449">
        <v>60</v>
      </c>
      <c r="E29" s="812">
        <v>52.4</v>
      </c>
      <c r="F29" s="822">
        <f>E29/D29</f>
        <v>0.87333333333333329</v>
      </c>
      <c r="G29" s="823" t="s">
        <v>527</v>
      </c>
      <c r="H29" s="808"/>
    </row>
    <row r="30" spans="1:9" s="459" customFormat="1" ht="118.5" customHeight="1" x14ac:dyDescent="0.25">
      <c r="A30" s="897"/>
      <c r="B30" s="894"/>
      <c r="C30" s="322" t="s">
        <v>15</v>
      </c>
      <c r="D30" s="449">
        <v>75</v>
      </c>
      <c r="E30" s="812">
        <v>59.4</v>
      </c>
      <c r="F30" s="822">
        <f>E30/D30</f>
        <v>0.79199999999999993</v>
      </c>
      <c r="G30" s="823" t="s">
        <v>528</v>
      </c>
      <c r="H30" s="808" t="s">
        <v>27</v>
      </c>
    </row>
    <row r="31" spans="1:9" ht="15" hidden="1" customHeight="1" x14ac:dyDescent="0.25">
      <c r="A31" s="606"/>
      <c r="B31" s="443"/>
      <c r="C31" s="444"/>
      <c r="D31" s="445"/>
      <c r="E31" s="445"/>
      <c r="F31" s="445"/>
      <c r="G31" s="444"/>
    </row>
    <row r="32" spans="1:9" x14ac:dyDescent="0.25">
      <c r="A32" s="881" t="s">
        <v>139</v>
      </c>
      <c r="B32" s="882"/>
      <c r="C32" s="882"/>
      <c r="D32" s="882"/>
      <c r="E32" s="882"/>
      <c r="F32" s="882"/>
      <c r="G32" s="885"/>
    </row>
    <row r="33" spans="1:7" ht="76.5" x14ac:dyDescent="0.25">
      <c r="A33" s="898" t="s">
        <v>199</v>
      </c>
      <c r="B33" s="889" t="s">
        <v>19</v>
      </c>
      <c r="C33" s="458" t="s">
        <v>240</v>
      </c>
      <c r="D33" s="815">
        <v>60</v>
      </c>
      <c r="E33" s="815">
        <v>60</v>
      </c>
      <c r="F33" s="810">
        <f>E33/D33</f>
        <v>1</v>
      </c>
      <c r="G33" s="449" t="s">
        <v>521</v>
      </c>
    </row>
    <row r="34" spans="1:7" ht="76.5" x14ac:dyDescent="0.25">
      <c r="A34" s="899"/>
      <c r="B34" s="891"/>
      <c r="C34" s="826" t="s">
        <v>239</v>
      </c>
      <c r="D34" s="815">
        <v>77</v>
      </c>
      <c r="E34" s="815">
        <v>77</v>
      </c>
      <c r="F34" s="810">
        <f>E34/D34</f>
        <v>1</v>
      </c>
      <c r="G34" s="449" t="s">
        <v>521</v>
      </c>
    </row>
    <row r="35" spans="1:7" ht="119.25" customHeight="1" x14ac:dyDescent="0.25">
      <c r="A35" s="874" t="s">
        <v>196</v>
      </c>
      <c r="B35" s="877" t="s">
        <v>20</v>
      </c>
      <c r="C35" s="826" t="str">
        <f>'план-график'!B170</f>
        <v>Удельный расход электроэнергии на 1 кв. метр общей площади помещений, занимаемых учреждениями, подведомственными Министерству (далее – подведомственные учреждения), кВт/ч / кв. м</v>
      </c>
      <c r="D35" s="446">
        <v>42.91</v>
      </c>
      <c r="E35" s="446">
        <v>42.91</v>
      </c>
      <c r="F35" s="822">
        <f>(D35-E35)/D35*100%+100%</f>
        <v>1</v>
      </c>
      <c r="G35" s="449" t="s">
        <v>521</v>
      </c>
    </row>
    <row r="36" spans="1:7" ht="82.5" customHeight="1" x14ac:dyDescent="0.25">
      <c r="A36" s="875"/>
      <c r="B36" s="878"/>
      <c r="C36" s="826" t="str">
        <f>'план-график'!B171</f>
        <v>Удельный расход тепловой энергии на 1 кв. метр общей площади помещений, занимаемых подведомственными учреждениями, Гкал / кв. м</v>
      </c>
      <c r="D36" s="447">
        <f>0.114</f>
        <v>0.114</v>
      </c>
      <c r="E36" s="447">
        <v>0.114</v>
      </c>
      <c r="F36" s="822">
        <f>(D36-E36)/D36*100%+100%</f>
        <v>1</v>
      </c>
      <c r="G36" s="449" t="s">
        <v>521</v>
      </c>
    </row>
    <row r="37" spans="1:7" ht="92.25" customHeight="1" x14ac:dyDescent="0.25">
      <c r="A37" s="875"/>
      <c r="B37" s="878"/>
      <c r="C37" s="826" t="str">
        <f>'план-график'!B172</f>
        <v>Удельный расход природного газа на 1 кв. метр общей площади помещений, занимаемых подведомственны-ми учреждениями, тыс. куб. м /кв. м</v>
      </c>
      <c r="D37" s="446">
        <v>9.15</v>
      </c>
      <c r="E37" s="446">
        <v>9.15</v>
      </c>
      <c r="F37" s="822">
        <f>(D37-E37)/D37*100%+100%</f>
        <v>1</v>
      </c>
      <c r="G37" s="449" t="s">
        <v>521</v>
      </c>
    </row>
    <row r="38" spans="1:7" ht="83.25" customHeight="1" x14ac:dyDescent="0.25">
      <c r="A38" s="876"/>
      <c r="B38" s="879"/>
      <c r="C38" s="826" t="str">
        <f>'план-график'!B173</f>
        <v>Удельный расход воды на 1 кв. метр общей площади помещений, занимаемых подведомственными учреждениями, тыс. куб. м /кв. м</v>
      </c>
      <c r="D38" s="447">
        <v>0.82899999999999996</v>
      </c>
      <c r="E38" s="447">
        <v>0.82899999999999996</v>
      </c>
      <c r="F38" s="822">
        <f>(D38-E38)/D38*100%+100%</f>
        <v>1</v>
      </c>
      <c r="G38" s="449" t="s">
        <v>521</v>
      </c>
    </row>
    <row r="40" spans="1:7" ht="15.75" x14ac:dyDescent="0.25">
      <c r="A40" s="880"/>
      <c r="B40" s="880"/>
      <c r="C40" s="880"/>
      <c r="D40" s="880"/>
      <c r="E40" s="880"/>
      <c r="F40" s="880"/>
      <c r="G40" s="880"/>
    </row>
  </sheetData>
  <mergeCells count="22">
    <mergeCell ref="A40:G40"/>
    <mergeCell ref="A15:G15"/>
    <mergeCell ref="A19:G19"/>
    <mergeCell ref="A27:G27"/>
    <mergeCell ref="A32:G32"/>
    <mergeCell ref="A16:A18"/>
    <mergeCell ref="B16:B18"/>
    <mergeCell ref="A20:A26"/>
    <mergeCell ref="A35:A38"/>
    <mergeCell ref="B35:B38"/>
    <mergeCell ref="B20:B26"/>
    <mergeCell ref="A28:A30"/>
    <mergeCell ref="B28:B30"/>
    <mergeCell ref="A33:A34"/>
    <mergeCell ref="B33:B34"/>
    <mergeCell ref="A2:G2"/>
    <mergeCell ref="A3:G3"/>
    <mergeCell ref="A7:G7"/>
    <mergeCell ref="A12:G12"/>
    <mergeCell ref="A8:A11"/>
    <mergeCell ref="B8:B11"/>
    <mergeCell ref="A4:G4"/>
  </mergeCells>
  <phoneticPr fontId="31" type="noConversion"/>
  <pageMargins left="0.55118110236220474" right="0.23622047244094491" top="0.19685039370078741" bottom="0.15748031496062992" header="0.19685039370078741" footer="0.15748031496062992"/>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view="pageBreakPreview" zoomScale="80" zoomScaleNormal="75" zoomScaleSheetLayoutView="80" workbookViewId="0">
      <selection activeCell="B8" sqref="B8"/>
    </sheetView>
  </sheetViews>
  <sheetFormatPr defaultColWidth="9.140625" defaultRowHeight="15" x14ac:dyDescent="0.25"/>
  <cols>
    <col min="1" max="1" width="9.28515625" style="167" bestFit="1" customWidth="1"/>
    <col min="2" max="2" width="40.5703125" style="167" customWidth="1"/>
    <col min="3" max="3" width="15" style="167" customWidth="1"/>
    <col min="4" max="4" width="9.28515625" style="167" bestFit="1" customWidth="1"/>
    <col min="5" max="5" width="8.85546875" style="167" customWidth="1"/>
    <col min="6" max="6" width="7.7109375" style="167" customWidth="1"/>
    <col min="7" max="7" width="8.140625" style="167" customWidth="1"/>
    <col min="8" max="8" width="17.5703125" style="459" customWidth="1"/>
    <col min="9" max="9" width="17" style="167" customWidth="1"/>
    <col min="10" max="10" width="39" style="459" customWidth="1"/>
    <col min="11" max="11" width="43.5703125" style="927" customWidth="1"/>
    <col min="12" max="12" width="25.28515625" style="167" customWidth="1"/>
    <col min="13" max="13" width="22.42578125" style="222" customWidth="1"/>
    <col min="14" max="14" width="34.85546875" style="167" customWidth="1"/>
    <col min="15" max="15" width="83.85546875" style="167" customWidth="1"/>
    <col min="16" max="16384" width="9.140625" style="167"/>
  </cols>
  <sheetData>
    <row r="1" spans="1:15" x14ac:dyDescent="0.25">
      <c r="K1" s="943" t="s">
        <v>96</v>
      </c>
    </row>
    <row r="2" spans="1:15" ht="20.25" x14ac:dyDescent="0.25">
      <c r="A2" s="901" t="s">
        <v>520</v>
      </c>
      <c r="B2" s="901"/>
      <c r="C2" s="901"/>
      <c r="D2" s="901"/>
      <c r="E2" s="901"/>
      <c r="F2" s="901"/>
      <c r="G2" s="901"/>
      <c r="H2" s="901"/>
      <c r="I2" s="901"/>
      <c r="J2" s="901"/>
      <c r="K2" s="901"/>
      <c r="L2" s="455"/>
      <c r="M2" s="223"/>
    </row>
    <row r="3" spans="1:15" ht="37.5" customHeight="1" x14ac:dyDescent="0.25">
      <c r="A3" s="946"/>
      <c r="B3" s="946" t="s">
        <v>262</v>
      </c>
      <c r="C3" s="946" t="s">
        <v>263</v>
      </c>
      <c r="D3" s="946" t="s">
        <v>264</v>
      </c>
      <c r="E3" s="946"/>
      <c r="F3" s="946" t="s">
        <v>265</v>
      </c>
      <c r="G3" s="946"/>
      <c r="H3" s="946" t="s">
        <v>147</v>
      </c>
      <c r="I3" s="946"/>
      <c r="J3" s="946" t="s">
        <v>266</v>
      </c>
      <c r="K3" s="946"/>
      <c r="L3" s="224" t="s">
        <v>154</v>
      </c>
      <c r="M3" s="225"/>
    </row>
    <row r="4" spans="1:15" ht="23.25" customHeight="1" x14ac:dyDescent="0.25">
      <c r="A4" s="946"/>
      <c r="B4" s="946"/>
      <c r="C4" s="946"/>
      <c r="D4" s="448" t="s">
        <v>267</v>
      </c>
      <c r="E4" s="448" t="s">
        <v>268</v>
      </c>
      <c r="F4" s="448" t="s">
        <v>267</v>
      </c>
      <c r="G4" s="448" t="s">
        <v>268</v>
      </c>
      <c r="H4" s="448" t="s">
        <v>269</v>
      </c>
      <c r="I4" s="448" t="s">
        <v>270</v>
      </c>
      <c r="J4" s="448" t="s">
        <v>271</v>
      </c>
      <c r="K4" s="448" t="s">
        <v>272</v>
      </c>
      <c r="L4" s="224"/>
      <c r="M4" s="225"/>
    </row>
    <row r="5" spans="1:15" x14ac:dyDescent="0.25">
      <c r="A5" s="448">
        <v>1</v>
      </c>
      <c r="B5" s="448">
        <v>2</v>
      </c>
      <c r="C5" s="448">
        <v>3</v>
      </c>
      <c r="D5" s="448">
        <v>4</v>
      </c>
      <c r="E5" s="448">
        <v>5</v>
      </c>
      <c r="F5" s="448">
        <v>6</v>
      </c>
      <c r="G5" s="448">
        <v>7</v>
      </c>
      <c r="H5" s="448">
        <v>8</v>
      </c>
      <c r="I5" s="448">
        <v>9</v>
      </c>
      <c r="J5" s="448">
        <v>10</v>
      </c>
      <c r="K5" s="448">
        <v>11</v>
      </c>
      <c r="L5" s="224">
        <v>12</v>
      </c>
      <c r="M5" s="225"/>
    </row>
    <row r="6" spans="1:15" ht="25.5" x14ac:dyDescent="0.25">
      <c r="A6" s="448"/>
      <c r="B6" s="353" t="s">
        <v>250</v>
      </c>
      <c r="C6" s="448"/>
      <c r="D6" s="448"/>
      <c r="E6" s="448"/>
      <c r="F6" s="448"/>
      <c r="G6" s="448"/>
      <c r="H6" s="341">
        <f>H7+H56+H60</f>
        <v>3584441.5075400001</v>
      </c>
      <c r="I6" s="226">
        <f>I7+I56+I60</f>
        <v>3346631.9899999993</v>
      </c>
      <c r="J6" s="448"/>
      <c r="K6" s="448"/>
      <c r="L6" s="224"/>
      <c r="M6" s="227"/>
    </row>
    <row r="7" spans="1:15" ht="25.5" customHeight="1" x14ac:dyDescent="0.25">
      <c r="A7" s="353" t="s">
        <v>161</v>
      </c>
      <c r="B7" s="228" t="s">
        <v>160</v>
      </c>
      <c r="C7" s="249"/>
      <c r="D7" s="448"/>
      <c r="E7" s="448"/>
      <c r="F7" s="448"/>
      <c r="G7" s="229"/>
      <c r="H7" s="347">
        <f>SUM(H8:H55)</f>
        <v>3575245.2775400002</v>
      </c>
      <c r="I7" s="457">
        <f>SUM(I8:I55)</f>
        <v>3337955.3299999991</v>
      </c>
      <c r="J7" s="458"/>
      <c r="K7" s="826"/>
      <c r="L7" s="230"/>
      <c r="M7" s="231"/>
      <c r="N7" s="181"/>
      <c r="O7" s="181"/>
    </row>
    <row r="8" spans="1:15" ht="222" customHeight="1" x14ac:dyDescent="0.25">
      <c r="A8" s="175" t="s">
        <v>273</v>
      </c>
      <c r="B8" s="176" t="s">
        <v>281</v>
      </c>
      <c r="C8" s="221" t="s">
        <v>453</v>
      </c>
      <c r="D8" s="448" t="s">
        <v>366</v>
      </c>
      <c r="E8" s="448" t="s">
        <v>367</v>
      </c>
      <c r="F8" s="448" t="s">
        <v>366</v>
      </c>
      <c r="G8" s="448" t="s">
        <v>367</v>
      </c>
      <c r="H8" s="338">
        <v>269099.2</v>
      </c>
      <c r="I8" s="232">
        <f>финансир!M10</f>
        <v>252103.95</v>
      </c>
      <c r="J8" s="823" t="s">
        <v>466</v>
      </c>
      <c r="K8" s="823" t="s">
        <v>600</v>
      </c>
      <c r="L8" s="230"/>
      <c r="M8" s="233">
        <f t="shared" ref="M8:M21" si="0">I8/H8</f>
        <v>0.93684392224131474</v>
      </c>
    </row>
    <row r="9" spans="1:15" ht="137.25" customHeight="1" x14ac:dyDescent="0.25">
      <c r="A9" s="175" t="s">
        <v>274</v>
      </c>
      <c r="B9" s="176" t="s">
        <v>282</v>
      </c>
      <c r="C9" s="221" t="s">
        <v>454</v>
      </c>
      <c r="D9" s="448" t="s">
        <v>366</v>
      </c>
      <c r="E9" s="448" t="s">
        <v>367</v>
      </c>
      <c r="F9" s="448" t="s">
        <v>366</v>
      </c>
      <c r="G9" s="448" t="s">
        <v>367</v>
      </c>
      <c r="H9" s="947">
        <v>83755.350000000006</v>
      </c>
      <c r="I9" s="232">
        <f>финансир!M11</f>
        <v>77150.759999999995</v>
      </c>
      <c r="J9" s="823" t="s">
        <v>467</v>
      </c>
      <c r="K9" s="823" t="s">
        <v>601</v>
      </c>
      <c r="L9" s="230"/>
      <c r="M9" s="233">
        <f t="shared" si="0"/>
        <v>0.92114426123226745</v>
      </c>
    </row>
    <row r="10" spans="1:15" ht="280.5" customHeight="1" x14ac:dyDescent="0.25">
      <c r="A10" s="175" t="s">
        <v>275</v>
      </c>
      <c r="B10" s="176" t="s">
        <v>98</v>
      </c>
      <c r="C10" s="221" t="s">
        <v>454</v>
      </c>
      <c r="D10" s="448" t="s">
        <v>366</v>
      </c>
      <c r="E10" s="448" t="s">
        <v>367</v>
      </c>
      <c r="F10" s="448" t="s">
        <v>366</v>
      </c>
      <c r="G10" s="448" t="s">
        <v>367</v>
      </c>
      <c r="H10" s="339">
        <v>73280</v>
      </c>
      <c r="I10" s="232">
        <f>финансир!M12</f>
        <v>60113.99</v>
      </c>
      <c r="J10" s="823" t="s">
        <v>468</v>
      </c>
      <c r="K10" s="823" t="s">
        <v>588</v>
      </c>
      <c r="L10" s="252"/>
      <c r="M10" s="233">
        <f t="shared" si="0"/>
        <v>0.82033283296943227</v>
      </c>
      <c r="N10" s="167" t="s">
        <v>37</v>
      </c>
    </row>
    <row r="11" spans="1:15" ht="104.25" customHeight="1" x14ac:dyDescent="0.25">
      <c r="A11" s="175" t="s">
        <v>276</v>
      </c>
      <c r="B11" s="176" t="s">
        <v>283</v>
      </c>
      <c r="C11" s="221" t="s">
        <v>454</v>
      </c>
      <c r="D11" s="448" t="s">
        <v>366</v>
      </c>
      <c r="E11" s="448" t="s">
        <v>367</v>
      </c>
      <c r="F11" s="448" t="s">
        <v>366</v>
      </c>
      <c r="G11" s="448" t="s">
        <v>367</v>
      </c>
      <c r="H11" s="338">
        <v>26501.17</v>
      </c>
      <c r="I11" s="232">
        <f>финансир!M13</f>
        <v>14280.17</v>
      </c>
      <c r="J11" s="823" t="s">
        <v>469</v>
      </c>
      <c r="K11" s="823" t="s">
        <v>589</v>
      </c>
      <c r="L11" s="230"/>
      <c r="M11" s="233">
        <f t="shared" si="0"/>
        <v>0.53885054886255968</v>
      </c>
      <c r="N11" s="167" t="s">
        <v>38</v>
      </c>
    </row>
    <row r="12" spans="1:15" ht="311.25" customHeight="1" x14ac:dyDescent="0.25">
      <c r="A12" s="175" t="s">
        <v>277</v>
      </c>
      <c r="B12" s="176" t="s">
        <v>99</v>
      </c>
      <c r="C12" s="221" t="s">
        <v>456</v>
      </c>
      <c r="D12" s="448" t="s">
        <v>366</v>
      </c>
      <c r="E12" s="448" t="s">
        <v>367</v>
      </c>
      <c r="F12" s="448" t="s">
        <v>366</v>
      </c>
      <c r="G12" s="448" t="s">
        <v>367</v>
      </c>
      <c r="H12" s="338">
        <v>19262.64</v>
      </c>
      <c r="I12" s="232">
        <f>финансир!M14</f>
        <v>16262.64</v>
      </c>
      <c r="J12" s="823" t="s">
        <v>470</v>
      </c>
      <c r="K12" s="823" t="s">
        <v>558</v>
      </c>
      <c r="L12" s="826"/>
      <c r="M12" s="233">
        <f t="shared" si="0"/>
        <v>0.84425810792290157</v>
      </c>
      <c r="N12" s="167" t="s">
        <v>39</v>
      </c>
    </row>
    <row r="13" spans="1:15" ht="150" customHeight="1" x14ac:dyDescent="0.25">
      <c r="A13" s="175" t="s">
        <v>108</v>
      </c>
      <c r="B13" s="176" t="s">
        <v>284</v>
      </c>
      <c r="C13" s="221" t="s">
        <v>616</v>
      </c>
      <c r="D13" s="448" t="s">
        <v>366</v>
      </c>
      <c r="E13" s="448" t="s">
        <v>369</v>
      </c>
      <c r="F13" s="448" t="s">
        <v>366</v>
      </c>
      <c r="G13" s="448" t="s">
        <v>369</v>
      </c>
      <c r="H13" s="339">
        <v>984799.10000000009</v>
      </c>
      <c r="I13" s="232">
        <f>финансир!M15</f>
        <v>929665.86</v>
      </c>
      <c r="J13" s="823" t="s">
        <v>415</v>
      </c>
      <c r="K13" s="823" t="s">
        <v>562</v>
      </c>
      <c r="L13" s="230"/>
      <c r="M13" s="233">
        <f t="shared" si="0"/>
        <v>0.94401574899895813</v>
      </c>
    </row>
    <row r="14" spans="1:15" ht="147" customHeight="1" x14ac:dyDescent="0.25">
      <c r="A14" s="175" t="s">
        <v>109</v>
      </c>
      <c r="B14" s="176" t="s">
        <v>285</v>
      </c>
      <c r="C14" s="221" t="s">
        <v>616</v>
      </c>
      <c r="D14" s="448" t="s">
        <v>366</v>
      </c>
      <c r="E14" s="448" t="s">
        <v>369</v>
      </c>
      <c r="F14" s="448" t="s">
        <v>366</v>
      </c>
      <c r="G14" s="448" t="s">
        <v>369</v>
      </c>
      <c r="H14" s="339">
        <v>1339.8200000000002</v>
      </c>
      <c r="I14" s="232">
        <f>финансир!M16</f>
        <v>1047.69</v>
      </c>
      <c r="J14" s="823" t="s">
        <v>416</v>
      </c>
      <c r="K14" s="823" t="s">
        <v>563</v>
      </c>
      <c r="L14" s="230"/>
      <c r="M14" s="233">
        <f t="shared" si="0"/>
        <v>0.7819632487946141</v>
      </c>
    </row>
    <row r="15" spans="1:15" ht="152.25" customHeight="1" x14ac:dyDescent="0.25">
      <c r="A15" s="175" t="s">
        <v>155</v>
      </c>
      <c r="B15" s="176" t="s">
        <v>286</v>
      </c>
      <c r="C15" s="221" t="s">
        <v>616</v>
      </c>
      <c r="D15" s="448" t="s">
        <v>366</v>
      </c>
      <c r="E15" s="448" t="s">
        <v>367</v>
      </c>
      <c r="F15" s="448" t="s">
        <v>366</v>
      </c>
      <c r="G15" s="448" t="s">
        <v>367</v>
      </c>
      <c r="H15" s="338">
        <v>17617.400000000001</v>
      </c>
      <c r="I15" s="232">
        <f>финансир!M17</f>
        <v>15981.55</v>
      </c>
      <c r="J15" s="823" t="s">
        <v>417</v>
      </c>
      <c r="K15" s="823" t="s">
        <v>564</v>
      </c>
      <c r="L15" s="230"/>
      <c r="M15" s="233">
        <f t="shared" si="0"/>
        <v>0.90714577633475979</v>
      </c>
    </row>
    <row r="16" spans="1:15" ht="152.25" customHeight="1" x14ac:dyDescent="0.25">
      <c r="A16" s="175" t="s">
        <v>361</v>
      </c>
      <c r="B16" s="176" t="s">
        <v>100</v>
      </c>
      <c r="C16" s="221" t="s">
        <v>616</v>
      </c>
      <c r="D16" s="448" t="s">
        <v>366</v>
      </c>
      <c r="E16" s="448" t="s">
        <v>369</v>
      </c>
      <c r="F16" s="448" t="s">
        <v>366</v>
      </c>
      <c r="G16" s="448" t="s">
        <v>369</v>
      </c>
      <c r="H16" s="338">
        <v>923716</v>
      </c>
      <c r="I16" s="232">
        <f>финансир!M18</f>
        <v>850917.19</v>
      </c>
      <c r="J16" s="823" t="s">
        <v>418</v>
      </c>
      <c r="K16" s="823" t="s">
        <v>565</v>
      </c>
      <c r="L16" s="230"/>
      <c r="M16" s="233">
        <f t="shared" si="0"/>
        <v>0.92118918585366061</v>
      </c>
    </row>
    <row r="17" spans="1:15" ht="147" customHeight="1" x14ac:dyDescent="0.25">
      <c r="A17" s="175" t="s">
        <v>364</v>
      </c>
      <c r="B17" s="176" t="s">
        <v>287</v>
      </c>
      <c r="C17" s="221" t="s">
        <v>454</v>
      </c>
      <c r="D17" s="448" t="s">
        <v>366</v>
      </c>
      <c r="E17" s="448" t="s">
        <v>369</v>
      </c>
      <c r="F17" s="448" t="s">
        <v>366</v>
      </c>
      <c r="G17" s="448" t="s">
        <v>369</v>
      </c>
      <c r="H17" s="340">
        <v>12174.95</v>
      </c>
      <c r="I17" s="232">
        <f>финансир!M19</f>
        <v>9486.14</v>
      </c>
      <c r="J17" s="823" t="s">
        <v>471</v>
      </c>
      <c r="K17" s="823" t="s">
        <v>536</v>
      </c>
      <c r="L17" s="230"/>
      <c r="M17" s="233">
        <f t="shared" si="0"/>
        <v>0.77915227577936652</v>
      </c>
    </row>
    <row r="18" spans="1:15" ht="145.5" customHeight="1" x14ac:dyDescent="0.25">
      <c r="A18" s="175" t="s">
        <v>95</v>
      </c>
      <c r="B18" s="176" t="s">
        <v>288</v>
      </c>
      <c r="C18" s="221" t="s">
        <v>454</v>
      </c>
      <c r="D18" s="448" t="s">
        <v>366</v>
      </c>
      <c r="E18" s="448" t="s">
        <v>367</v>
      </c>
      <c r="F18" s="448" t="s">
        <v>366</v>
      </c>
      <c r="G18" s="448" t="s">
        <v>367</v>
      </c>
      <c r="H18" s="338">
        <v>85312</v>
      </c>
      <c r="I18" s="232">
        <f>финансир!M20</f>
        <v>84961.3</v>
      </c>
      <c r="J18" s="823" t="s">
        <v>472</v>
      </c>
      <c r="K18" s="823" t="s">
        <v>537</v>
      </c>
      <c r="L18" s="230"/>
      <c r="M18" s="233">
        <f t="shared" si="0"/>
        <v>0.99588920667666925</v>
      </c>
    </row>
    <row r="19" spans="1:15" ht="150" customHeight="1" x14ac:dyDescent="0.25">
      <c r="A19" s="175" t="s">
        <v>162</v>
      </c>
      <c r="B19" s="176" t="s">
        <v>289</v>
      </c>
      <c r="C19" s="221" t="s">
        <v>616</v>
      </c>
      <c r="D19" s="448" t="s">
        <v>366</v>
      </c>
      <c r="E19" s="448" t="s">
        <v>369</v>
      </c>
      <c r="F19" s="448" t="s">
        <v>366</v>
      </c>
      <c r="G19" s="448" t="s">
        <v>369</v>
      </c>
      <c r="H19" s="338">
        <v>4549</v>
      </c>
      <c r="I19" s="232">
        <f>финансир!M21</f>
        <v>3926.78</v>
      </c>
      <c r="J19" s="823" t="s">
        <v>473</v>
      </c>
      <c r="K19" s="823" t="s">
        <v>566</v>
      </c>
      <c r="L19" s="826"/>
      <c r="M19" s="233">
        <f t="shared" si="0"/>
        <v>0.86321828973400749</v>
      </c>
    </row>
    <row r="20" spans="1:15" ht="198.75" customHeight="1" x14ac:dyDescent="0.25">
      <c r="A20" s="175" t="s">
        <v>163</v>
      </c>
      <c r="B20" s="176" t="s">
        <v>290</v>
      </c>
      <c r="C20" s="221" t="s">
        <v>616</v>
      </c>
      <c r="D20" s="448" t="s">
        <v>367</v>
      </c>
      <c r="E20" s="448" t="s">
        <v>367</v>
      </c>
      <c r="F20" s="448" t="s">
        <v>367</v>
      </c>
      <c r="G20" s="448" t="s">
        <v>367</v>
      </c>
      <c r="H20" s="340">
        <v>0</v>
      </c>
      <c r="I20" s="232">
        <f>финансир!M22</f>
        <v>0</v>
      </c>
      <c r="J20" s="823"/>
      <c r="K20" s="823" t="s">
        <v>238</v>
      </c>
      <c r="L20" s="234"/>
      <c r="M20" s="233" t="e">
        <f t="shared" si="0"/>
        <v>#DIV/0!</v>
      </c>
    </row>
    <row r="21" spans="1:15" ht="137.25" customHeight="1" x14ac:dyDescent="0.25">
      <c r="A21" s="175" t="s">
        <v>164</v>
      </c>
      <c r="B21" s="176" t="s">
        <v>291</v>
      </c>
      <c r="C21" s="221" t="s">
        <v>616</v>
      </c>
      <c r="D21" s="448" t="s">
        <v>366</v>
      </c>
      <c r="E21" s="448" t="s">
        <v>367</v>
      </c>
      <c r="F21" s="448" t="s">
        <v>366</v>
      </c>
      <c r="G21" s="448" t="s">
        <v>367</v>
      </c>
      <c r="H21" s="338">
        <v>259655.5</v>
      </c>
      <c r="I21" s="232">
        <f>финансир!M23</f>
        <v>234508.03</v>
      </c>
      <c r="J21" s="823" t="s">
        <v>419</v>
      </c>
      <c r="K21" s="823" t="s">
        <v>567</v>
      </c>
      <c r="L21" s="230"/>
      <c r="M21" s="233">
        <f t="shared" si="0"/>
        <v>0.9031506361313355</v>
      </c>
    </row>
    <row r="22" spans="1:15" ht="147.75" customHeight="1" x14ac:dyDescent="0.25">
      <c r="A22" s="175" t="s">
        <v>165</v>
      </c>
      <c r="B22" s="176" t="s">
        <v>292</v>
      </c>
      <c r="C22" s="221" t="s">
        <v>616</v>
      </c>
      <c r="D22" s="448" t="s">
        <v>366</v>
      </c>
      <c r="E22" s="448" t="s">
        <v>367</v>
      </c>
      <c r="F22" s="448" t="s">
        <v>366</v>
      </c>
      <c r="G22" s="448" t="s">
        <v>367</v>
      </c>
      <c r="H22" s="338">
        <v>4058.97</v>
      </c>
      <c r="I22" s="232">
        <f>финансир!M24</f>
        <v>82.72</v>
      </c>
      <c r="J22" s="359" t="s">
        <v>474</v>
      </c>
      <c r="K22" s="823" t="s">
        <v>568</v>
      </c>
      <c r="L22" s="230"/>
      <c r="M22" s="233">
        <f t="shared" ref="M22:M83" si="1">I22/H22</f>
        <v>2.0379554418978214E-2</v>
      </c>
    </row>
    <row r="23" spans="1:15" ht="130.5" customHeight="1" x14ac:dyDescent="0.25">
      <c r="A23" s="175" t="s">
        <v>166</v>
      </c>
      <c r="B23" s="176" t="s">
        <v>293</v>
      </c>
      <c r="C23" s="221" t="s">
        <v>455</v>
      </c>
      <c r="D23" s="448" t="s">
        <v>366</v>
      </c>
      <c r="E23" s="448" t="s">
        <v>367</v>
      </c>
      <c r="F23" s="448" t="s">
        <v>366</v>
      </c>
      <c r="G23" s="448" t="s">
        <v>367</v>
      </c>
      <c r="H23" s="338">
        <v>71.59</v>
      </c>
      <c r="I23" s="232">
        <f>финансир!M25</f>
        <v>50</v>
      </c>
      <c r="J23" s="823" t="s">
        <v>475</v>
      </c>
      <c r="K23" s="823" t="s">
        <v>539</v>
      </c>
      <c r="L23" s="230"/>
      <c r="M23" s="233">
        <f t="shared" si="1"/>
        <v>0.69842156725799687</v>
      </c>
      <c r="N23" s="167" t="s">
        <v>40</v>
      </c>
    </row>
    <row r="24" spans="1:15" ht="150" customHeight="1" x14ac:dyDescent="0.25">
      <c r="A24" s="175" t="s">
        <v>167</v>
      </c>
      <c r="B24" s="176" t="s">
        <v>294</v>
      </c>
      <c r="C24" s="221" t="s">
        <v>616</v>
      </c>
      <c r="D24" s="448" t="s">
        <v>366</v>
      </c>
      <c r="E24" s="448" t="s">
        <v>367</v>
      </c>
      <c r="F24" s="448" t="s">
        <v>366</v>
      </c>
      <c r="G24" s="448" t="s">
        <v>367</v>
      </c>
      <c r="H24" s="339">
        <v>294.98</v>
      </c>
      <c r="I24" s="232">
        <f>финансир!M26</f>
        <v>253.94</v>
      </c>
      <c r="J24" s="823" t="s">
        <v>476</v>
      </c>
      <c r="K24" s="823" t="s">
        <v>569</v>
      </c>
      <c r="L24" s="230"/>
      <c r="M24" s="233">
        <f t="shared" si="1"/>
        <v>0.86087192352023856</v>
      </c>
    </row>
    <row r="25" spans="1:15" ht="177.75" customHeight="1" x14ac:dyDescent="0.25">
      <c r="A25" s="175" t="s">
        <v>168</v>
      </c>
      <c r="B25" s="176" t="s">
        <v>101</v>
      </c>
      <c r="C25" s="221" t="s">
        <v>616</v>
      </c>
      <c r="D25" s="448" t="s">
        <v>366</v>
      </c>
      <c r="E25" s="448" t="s">
        <v>369</v>
      </c>
      <c r="F25" s="448" t="s">
        <v>366</v>
      </c>
      <c r="G25" s="448" t="s">
        <v>369</v>
      </c>
      <c r="H25" s="338">
        <v>2876.2</v>
      </c>
      <c r="I25" s="232">
        <f>финансир!M27</f>
        <v>2489.92</v>
      </c>
      <c r="J25" s="823" t="s">
        <v>420</v>
      </c>
      <c r="K25" s="823" t="s">
        <v>570</v>
      </c>
      <c r="L25" s="230"/>
      <c r="M25" s="233">
        <f t="shared" si="1"/>
        <v>0.86569779570266336</v>
      </c>
    </row>
    <row r="26" spans="1:15" ht="150.75" customHeight="1" x14ac:dyDescent="0.25">
      <c r="A26" s="175" t="s">
        <v>169</v>
      </c>
      <c r="B26" s="176" t="s">
        <v>295</v>
      </c>
      <c r="C26" s="221" t="s">
        <v>616</v>
      </c>
      <c r="D26" s="448" t="s">
        <v>366</v>
      </c>
      <c r="E26" s="448" t="s">
        <v>369</v>
      </c>
      <c r="F26" s="448" t="s">
        <v>366</v>
      </c>
      <c r="G26" s="448" t="s">
        <v>369</v>
      </c>
      <c r="H26" s="338">
        <v>27727.4</v>
      </c>
      <c r="I26" s="232">
        <f>финансир!M28</f>
        <v>26626.57</v>
      </c>
      <c r="J26" s="823" t="s">
        <v>477</v>
      </c>
      <c r="K26" s="823" t="s">
        <v>571</v>
      </c>
      <c r="L26" s="230"/>
      <c r="M26" s="233">
        <f t="shared" si="1"/>
        <v>0.96029811666438247</v>
      </c>
    </row>
    <row r="27" spans="1:15" ht="150" customHeight="1" x14ac:dyDescent="0.25">
      <c r="A27" s="175" t="s">
        <v>170</v>
      </c>
      <c r="B27" s="176" t="s">
        <v>296</v>
      </c>
      <c r="C27" s="221" t="s">
        <v>616</v>
      </c>
      <c r="D27" s="448" t="s">
        <v>366</v>
      </c>
      <c r="E27" s="448" t="s">
        <v>367</v>
      </c>
      <c r="F27" s="448" t="s">
        <v>366</v>
      </c>
      <c r="G27" s="448" t="s">
        <v>367</v>
      </c>
      <c r="H27" s="338">
        <v>1078.8</v>
      </c>
      <c r="I27" s="232">
        <f>финансир!M29</f>
        <v>964.75</v>
      </c>
      <c r="J27" s="823" t="s">
        <v>478</v>
      </c>
      <c r="K27" s="823" t="s">
        <v>572</v>
      </c>
      <c r="L27" s="230"/>
      <c r="M27" s="233">
        <f t="shared" si="1"/>
        <v>0.89428068223952539</v>
      </c>
    </row>
    <row r="28" spans="1:15" ht="382.5" customHeight="1" x14ac:dyDescent="0.25">
      <c r="A28" s="948" t="s">
        <v>171</v>
      </c>
      <c r="B28" s="949" t="s">
        <v>253</v>
      </c>
      <c r="C28" s="950" t="s">
        <v>457</v>
      </c>
      <c r="D28" s="448" t="s">
        <v>366</v>
      </c>
      <c r="E28" s="448" t="s">
        <v>367</v>
      </c>
      <c r="F28" s="448" t="s">
        <v>366</v>
      </c>
      <c r="G28" s="448" t="s">
        <v>367</v>
      </c>
      <c r="H28" s="339">
        <v>5833.57</v>
      </c>
      <c r="I28" s="232">
        <f>финансир!M30</f>
        <v>2032.35</v>
      </c>
      <c r="J28" s="249" t="s">
        <v>479</v>
      </c>
      <c r="K28" s="359" t="s">
        <v>559</v>
      </c>
      <c r="L28" s="450"/>
      <c r="M28" s="233">
        <f t="shared" si="1"/>
        <v>0.34838872251468656</v>
      </c>
      <c r="N28" s="167" t="s">
        <v>41</v>
      </c>
      <c r="O28" s="235"/>
    </row>
    <row r="29" spans="1:15" s="459" customFormat="1" ht="135" customHeight="1" x14ac:dyDescent="0.25">
      <c r="A29" s="948"/>
      <c r="B29" s="949"/>
      <c r="C29" s="236" t="s">
        <v>47</v>
      </c>
      <c r="D29" s="448" t="s">
        <v>368</v>
      </c>
      <c r="E29" s="448" t="s">
        <v>368</v>
      </c>
      <c r="F29" s="448" t="s">
        <v>368</v>
      </c>
      <c r="G29" s="448" t="s">
        <v>368</v>
      </c>
      <c r="H29" s="338">
        <v>60</v>
      </c>
      <c r="I29" s="232">
        <f>финансир!M31</f>
        <v>0</v>
      </c>
      <c r="J29" s="249" t="s">
        <v>480</v>
      </c>
      <c r="K29" s="951" t="s">
        <v>529</v>
      </c>
      <c r="L29" s="450"/>
      <c r="M29" s="233">
        <f t="shared" si="1"/>
        <v>0</v>
      </c>
      <c r="N29" s="459" t="s">
        <v>42</v>
      </c>
    </row>
    <row r="30" spans="1:15" ht="147" customHeight="1" x14ac:dyDescent="0.25">
      <c r="A30" s="175" t="s">
        <v>172</v>
      </c>
      <c r="B30" s="176" t="s">
        <v>102</v>
      </c>
      <c r="C30" s="221" t="s">
        <v>616</v>
      </c>
      <c r="D30" s="448" t="s">
        <v>366</v>
      </c>
      <c r="E30" s="448" t="s">
        <v>367</v>
      </c>
      <c r="F30" s="448" t="s">
        <v>366</v>
      </c>
      <c r="G30" s="448" t="s">
        <v>367</v>
      </c>
      <c r="H30" s="338">
        <v>480</v>
      </c>
      <c r="I30" s="232">
        <f>финансир!M32</f>
        <v>480</v>
      </c>
      <c r="J30" s="823" t="s">
        <v>404</v>
      </c>
      <c r="K30" s="359" t="s">
        <v>97</v>
      </c>
      <c r="L30" s="230"/>
      <c r="M30" s="233">
        <f t="shared" si="1"/>
        <v>1</v>
      </c>
    </row>
    <row r="31" spans="1:15" ht="148.5" customHeight="1" x14ac:dyDescent="0.25">
      <c r="A31" s="175" t="s">
        <v>173</v>
      </c>
      <c r="B31" s="176" t="s">
        <v>297</v>
      </c>
      <c r="C31" s="221" t="s">
        <v>616</v>
      </c>
      <c r="D31" s="448" t="s">
        <v>367</v>
      </c>
      <c r="E31" s="448" t="s">
        <v>367</v>
      </c>
      <c r="F31" s="448" t="s">
        <v>367</v>
      </c>
      <c r="G31" s="448" t="s">
        <v>367</v>
      </c>
      <c r="H31" s="338">
        <v>0</v>
      </c>
      <c r="I31" s="232">
        <f>финансир!M33</f>
        <v>0</v>
      </c>
      <c r="J31" s="819" t="s">
        <v>120</v>
      </c>
      <c r="K31" s="359" t="s">
        <v>421</v>
      </c>
      <c r="L31" s="234"/>
      <c r="M31" s="233" t="e">
        <f t="shared" si="1"/>
        <v>#DIV/0!</v>
      </c>
    </row>
    <row r="32" spans="1:15" ht="150.75" customHeight="1" x14ac:dyDescent="0.25">
      <c r="A32" s="175" t="s">
        <v>174</v>
      </c>
      <c r="B32" s="176" t="s">
        <v>298</v>
      </c>
      <c r="C32" s="221" t="s">
        <v>454</v>
      </c>
      <c r="D32" s="448" t="s">
        <v>366</v>
      </c>
      <c r="E32" s="448" t="s">
        <v>367</v>
      </c>
      <c r="F32" s="448" t="s">
        <v>366</v>
      </c>
      <c r="G32" s="448" t="s">
        <v>367</v>
      </c>
      <c r="H32" s="338">
        <v>8992.35</v>
      </c>
      <c r="I32" s="232">
        <f>финансир!M34</f>
        <v>7362.35</v>
      </c>
      <c r="J32" s="823" t="s">
        <v>422</v>
      </c>
      <c r="K32" s="359" t="s">
        <v>602</v>
      </c>
      <c r="L32" s="826" t="s">
        <v>28</v>
      </c>
      <c r="M32" s="233">
        <f t="shared" si="1"/>
        <v>0.81873481348034716</v>
      </c>
    </row>
    <row r="33" spans="1:14" ht="158.25" customHeight="1" x14ac:dyDescent="0.25">
      <c r="A33" s="175" t="s">
        <v>175</v>
      </c>
      <c r="B33" s="176" t="s">
        <v>299</v>
      </c>
      <c r="C33" s="221" t="s">
        <v>616</v>
      </c>
      <c r="D33" s="448" t="s">
        <v>366</v>
      </c>
      <c r="E33" s="448" t="s">
        <v>367</v>
      </c>
      <c r="F33" s="448" t="s">
        <v>366</v>
      </c>
      <c r="G33" s="448" t="s">
        <v>367</v>
      </c>
      <c r="H33" s="338">
        <v>7051</v>
      </c>
      <c r="I33" s="232">
        <f>финансир!M35</f>
        <v>6085.97</v>
      </c>
      <c r="J33" s="823" t="s">
        <v>481</v>
      </c>
      <c r="K33" s="823" t="s">
        <v>573</v>
      </c>
      <c r="L33" s="230"/>
      <c r="M33" s="233">
        <f t="shared" si="1"/>
        <v>0.86313572542901718</v>
      </c>
    </row>
    <row r="34" spans="1:14" s="459" customFormat="1" ht="148.5" customHeight="1" x14ac:dyDescent="0.25">
      <c r="A34" s="175" t="s">
        <v>176</v>
      </c>
      <c r="B34" s="176" t="s">
        <v>300</v>
      </c>
      <c r="C34" s="221" t="s">
        <v>454</v>
      </c>
      <c r="D34" s="448" t="s">
        <v>366</v>
      </c>
      <c r="E34" s="448" t="s">
        <v>367</v>
      </c>
      <c r="F34" s="448" t="s">
        <v>366</v>
      </c>
      <c r="G34" s="448" t="s">
        <v>367</v>
      </c>
      <c r="H34" s="338">
        <v>10385.200000000001</v>
      </c>
      <c r="I34" s="232">
        <f>финансир!M36</f>
        <v>9115.27</v>
      </c>
      <c r="J34" s="823" t="s">
        <v>423</v>
      </c>
      <c r="K34" s="359" t="s">
        <v>574</v>
      </c>
      <c r="L34" s="237" t="s">
        <v>389</v>
      </c>
      <c r="M34" s="233">
        <f t="shared" si="1"/>
        <v>0.87771732850595074</v>
      </c>
    </row>
    <row r="35" spans="1:14" ht="148.5" customHeight="1" x14ac:dyDescent="0.25">
      <c r="A35" s="175" t="s">
        <v>177</v>
      </c>
      <c r="B35" s="176" t="s">
        <v>301</v>
      </c>
      <c r="C35" s="221" t="s">
        <v>454</v>
      </c>
      <c r="D35" s="448" t="s">
        <v>366</v>
      </c>
      <c r="E35" s="448" t="s">
        <v>367</v>
      </c>
      <c r="F35" s="448" t="s">
        <v>366</v>
      </c>
      <c r="G35" s="448" t="s">
        <v>367</v>
      </c>
      <c r="H35" s="338">
        <v>1655.1</v>
      </c>
      <c r="I35" s="232">
        <f>финансир!M37</f>
        <v>0</v>
      </c>
      <c r="J35" s="823" t="s">
        <v>424</v>
      </c>
      <c r="K35" s="823" t="s">
        <v>575</v>
      </c>
      <c r="L35" s="826" t="s">
        <v>206</v>
      </c>
      <c r="M35" s="233">
        <f t="shared" si="1"/>
        <v>0</v>
      </c>
    </row>
    <row r="36" spans="1:14" ht="148.5" customHeight="1" x14ac:dyDescent="0.25">
      <c r="A36" s="175" t="s">
        <v>178</v>
      </c>
      <c r="B36" s="176" t="s">
        <v>302</v>
      </c>
      <c r="C36" s="221" t="s">
        <v>616</v>
      </c>
      <c r="D36" s="448" t="s">
        <v>366</v>
      </c>
      <c r="E36" s="448" t="s">
        <v>369</v>
      </c>
      <c r="F36" s="448" t="s">
        <v>366</v>
      </c>
      <c r="G36" s="448" t="s">
        <v>369</v>
      </c>
      <c r="H36" s="339">
        <v>2272.1999999999998</v>
      </c>
      <c r="I36" s="232">
        <f>финансир!M38</f>
        <v>1646.4</v>
      </c>
      <c r="J36" s="823" t="s">
        <v>425</v>
      </c>
      <c r="K36" s="823" t="s">
        <v>576</v>
      </c>
      <c r="L36" s="230"/>
      <c r="M36" s="233">
        <f t="shared" si="1"/>
        <v>0.72458410351201485</v>
      </c>
    </row>
    <row r="37" spans="1:14" ht="168.75" customHeight="1" x14ac:dyDescent="0.25">
      <c r="A37" s="175" t="s">
        <v>179</v>
      </c>
      <c r="B37" s="176" t="s">
        <v>254</v>
      </c>
      <c r="C37" s="221" t="s">
        <v>454</v>
      </c>
      <c r="D37" s="448" t="s">
        <v>366</v>
      </c>
      <c r="E37" s="448" t="s">
        <v>367</v>
      </c>
      <c r="F37" s="448" t="s">
        <v>366</v>
      </c>
      <c r="G37" s="448" t="s">
        <v>367</v>
      </c>
      <c r="H37" s="338">
        <v>18900</v>
      </c>
      <c r="I37" s="232">
        <f>финансир!M39</f>
        <v>16710.25</v>
      </c>
      <c r="J37" s="823" t="s">
        <v>426</v>
      </c>
      <c r="K37" s="823" t="s">
        <v>603</v>
      </c>
      <c r="L37" s="230"/>
      <c r="M37" s="233">
        <f t="shared" si="1"/>
        <v>0.88414021164021162</v>
      </c>
    </row>
    <row r="38" spans="1:14" ht="147.75" customHeight="1" x14ac:dyDescent="0.25">
      <c r="A38" s="175" t="s">
        <v>180</v>
      </c>
      <c r="B38" s="176" t="s">
        <v>303</v>
      </c>
      <c r="C38" s="221" t="s">
        <v>454</v>
      </c>
      <c r="D38" s="448" t="s">
        <v>366</v>
      </c>
      <c r="E38" s="448" t="s">
        <v>368</v>
      </c>
      <c r="F38" s="448" t="s">
        <v>366</v>
      </c>
      <c r="G38" s="448" t="s">
        <v>368</v>
      </c>
      <c r="H38" s="338">
        <v>1077.4000000000001</v>
      </c>
      <c r="I38" s="232">
        <f>финансир!M40</f>
        <v>1077.4000000000001</v>
      </c>
      <c r="J38" s="348" t="s">
        <v>482</v>
      </c>
      <c r="K38" s="348" t="s">
        <v>540</v>
      </c>
      <c r="L38" s="230"/>
      <c r="M38" s="233">
        <f t="shared" si="1"/>
        <v>1</v>
      </c>
      <c r="N38" s="167" t="s">
        <v>43</v>
      </c>
    </row>
    <row r="39" spans="1:14" ht="150.75" customHeight="1" x14ac:dyDescent="0.25">
      <c r="A39" s="175" t="s">
        <v>181</v>
      </c>
      <c r="B39" s="176" t="s">
        <v>304</v>
      </c>
      <c r="C39" s="221" t="s">
        <v>616</v>
      </c>
      <c r="D39" s="448" t="s">
        <v>366</v>
      </c>
      <c r="E39" s="448" t="s">
        <v>368</v>
      </c>
      <c r="F39" s="448" t="s">
        <v>366</v>
      </c>
      <c r="G39" s="448" t="s">
        <v>368</v>
      </c>
      <c r="H39" s="339">
        <v>84920</v>
      </c>
      <c r="I39" s="232">
        <f>финансир!M41</f>
        <v>83891.93</v>
      </c>
      <c r="J39" s="823" t="s">
        <v>483</v>
      </c>
      <c r="K39" s="823" t="s">
        <v>577</v>
      </c>
      <c r="L39" s="230"/>
      <c r="M39" s="233">
        <f t="shared" si="1"/>
        <v>0.98789366462552985</v>
      </c>
    </row>
    <row r="40" spans="1:14" ht="128.25" customHeight="1" x14ac:dyDescent="0.25">
      <c r="A40" s="175" t="s">
        <v>182</v>
      </c>
      <c r="B40" s="176" t="s">
        <v>305</v>
      </c>
      <c r="C40" s="221" t="s">
        <v>455</v>
      </c>
      <c r="D40" s="448" t="s">
        <v>367</v>
      </c>
      <c r="E40" s="448" t="s">
        <v>367</v>
      </c>
      <c r="F40" s="448" t="s">
        <v>367</v>
      </c>
      <c r="G40" s="448" t="s">
        <v>367</v>
      </c>
      <c r="H40" s="338">
        <v>0</v>
      </c>
      <c r="I40" s="238">
        <f>финансир!M42</f>
        <v>0</v>
      </c>
      <c r="J40" s="819" t="s">
        <v>120</v>
      </c>
      <c r="K40" s="748" t="s">
        <v>120</v>
      </c>
      <c r="L40" s="237"/>
      <c r="M40" s="233" t="e">
        <f t="shared" si="1"/>
        <v>#DIV/0!</v>
      </c>
    </row>
    <row r="41" spans="1:14" ht="150" customHeight="1" x14ac:dyDescent="0.25">
      <c r="A41" s="175" t="s">
        <v>183</v>
      </c>
      <c r="B41" s="176" t="s">
        <v>306</v>
      </c>
      <c r="C41" s="221" t="s">
        <v>616</v>
      </c>
      <c r="D41" s="448" t="s">
        <v>366</v>
      </c>
      <c r="E41" s="448" t="s">
        <v>368</v>
      </c>
      <c r="F41" s="448" t="s">
        <v>366</v>
      </c>
      <c r="G41" s="448" t="s">
        <v>368</v>
      </c>
      <c r="H41" s="339">
        <v>277.10000000000002</v>
      </c>
      <c r="I41" s="232">
        <f>финансир!M43</f>
        <v>196.53</v>
      </c>
      <c r="J41" s="823" t="s">
        <v>427</v>
      </c>
      <c r="K41" s="823" t="s">
        <v>578</v>
      </c>
      <c r="L41" s="230"/>
      <c r="M41" s="233">
        <f t="shared" si="1"/>
        <v>0.70923854204258385</v>
      </c>
    </row>
    <row r="42" spans="1:14" s="244" customFormat="1" ht="47.25" customHeight="1" x14ac:dyDescent="0.25">
      <c r="A42" s="175" t="s">
        <v>184</v>
      </c>
      <c r="B42" s="176" t="s">
        <v>445</v>
      </c>
      <c r="C42" s="239"/>
      <c r="D42" s="240"/>
      <c r="E42" s="240"/>
      <c r="F42" s="240"/>
      <c r="G42" s="240"/>
      <c r="H42" s="338"/>
      <c r="I42" s="241"/>
      <c r="J42" s="448"/>
      <c r="K42" s="823"/>
      <c r="L42" s="242"/>
      <c r="M42" s="243" t="e">
        <f t="shared" si="1"/>
        <v>#DIV/0!</v>
      </c>
    </row>
    <row r="43" spans="1:14" ht="141" customHeight="1" x14ac:dyDescent="0.25">
      <c r="A43" s="175" t="s">
        <v>185</v>
      </c>
      <c r="B43" s="176" t="s">
        <v>103</v>
      </c>
      <c r="C43" s="221" t="s">
        <v>616</v>
      </c>
      <c r="D43" s="448" t="s">
        <v>366</v>
      </c>
      <c r="E43" s="448" t="s">
        <v>367</v>
      </c>
      <c r="F43" s="448" t="s">
        <v>366</v>
      </c>
      <c r="G43" s="448" t="s">
        <v>367</v>
      </c>
      <c r="H43" s="339">
        <v>49.17</v>
      </c>
      <c r="I43" s="232">
        <f>финансир!M45</f>
        <v>45.48</v>
      </c>
      <c r="J43" s="823" t="s">
        <v>428</v>
      </c>
      <c r="K43" s="823" t="s">
        <v>579</v>
      </c>
      <c r="L43" s="245"/>
      <c r="M43" s="233">
        <f t="shared" si="1"/>
        <v>0.92495424039048191</v>
      </c>
    </row>
    <row r="44" spans="1:14" ht="135" customHeight="1" x14ac:dyDescent="0.25">
      <c r="A44" s="175" t="s">
        <v>186</v>
      </c>
      <c r="B44" s="176" t="s">
        <v>104</v>
      </c>
      <c r="C44" s="221" t="s">
        <v>454</v>
      </c>
      <c r="D44" s="448" t="s">
        <v>366</v>
      </c>
      <c r="E44" s="448" t="s">
        <v>369</v>
      </c>
      <c r="F44" s="448" t="s">
        <v>366</v>
      </c>
      <c r="G44" s="448" t="s">
        <v>369</v>
      </c>
      <c r="H44" s="340">
        <v>629.29999999999995</v>
      </c>
      <c r="I44" s="232">
        <f>финансир!M46</f>
        <v>404.69</v>
      </c>
      <c r="J44" s="823" t="s">
        <v>484</v>
      </c>
      <c r="K44" s="359" t="s">
        <v>538</v>
      </c>
      <c r="L44" s="230"/>
      <c r="M44" s="233">
        <f t="shared" si="1"/>
        <v>0.64307961226759891</v>
      </c>
    </row>
    <row r="45" spans="1:14" ht="147" customHeight="1" x14ac:dyDescent="0.25">
      <c r="A45" s="175" t="s">
        <v>187</v>
      </c>
      <c r="B45" s="176" t="s">
        <v>308</v>
      </c>
      <c r="C45" s="221" t="s">
        <v>616</v>
      </c>
      <c r="D45" s="448" t="s">
        <v>366</v>
      </c>
      <c r="E45" s="448" t="s">
        <v>367</v>
      </c>
      <c r="F45" s="448" t="s">
        <v>366</v>
      </c>
      <c r="G45" s="448" t="s">
        <v>367</v>
      </c>
      <c r="H45" s="339">
        <v>3874.3</v>
      </c>
      <c r="I45" s="232">
        <f>финансир!M47</f>
        <v>3435.5</v>
      </c>
      <c r="J45" s="823" t="s">
        <v>485</v>
      </c>
      <c r="K45" s="823" t="s">
        <v>580</v>
      </c>
      <c r="L45" s="230"/>
      <c r="M45" s="233">
        <f t="shared" si="1"/>
        <v>0.88674083060165698</v>
      </c>
    </row>
    <row r="46" spans="1:14" ht="147" customHeight="1" x14ac:dyDescent="0.25">
      <c r="A46" s="175" t="s">
        <v>188</v>
      </c>
      <c r="B46" s="176" t="s">
        <v>105</v>
      </c>
      <c r="C46" s="221" t="s">
        <v>616</v>
      </c>
      <c r="D46" s="448" t="s">
        <v>367</v>
      </c>
      <c r="E46" s="448" t="s">
        <v>367</v>
      </c>
      <c r="F46" s="448" t="s">
        <v>367</v>
      </c>
      <c r="G46" s="448" t="s">
        <v>367</v>
      </c>
      <c r="H46" s="338" t="s">
        <v>120</v>
      </c>
      <c r="I46" s="238">
        <f>финансир!M48</f>
        <v>0</v>
      </c>
      <c r="J46" s="819" t="s">
        <v>120</v>
      </c>
      <c r="K46" s="359" t="s">
        <v>421</v>
      </c>
      <c r="L46" s="237"/>
      <c r="M46" s="233" t="e">
        <f t="shared" si="1"/>
        <v>#VALUE!</v>
      </c>
    </row>
    <row r="47" spans="1:14" ht="136.5" customHeight="1" x14ac:dyDescent="0.25">
      <c r="A47" s="175" t="s">
        <v>189</v>
      </c>
      <c r="B47" s="826" t="s">
        <v>207</v>
      </c>
      <c r="C47" s="221" t="s">
        <v>454</v>
      </c>
      <c r="D47" s="448" t="s">
        <v>366</v>
      </c>
      <c r="E47" s="448" t="s">
        <v>367</v>
      </c>
      <c r="F47" s="448" t="s">
        <v>366</v>
      </c>
      <c r="G47" s="448" t="s">
        <v>367</v>
      </c>
      <c r="H47" s="338">
        <v>3877.5475399999996</v>
      </c>
      <c r="I47" s="232">
        <f>финансир!L49+финансир!M49</f>
        <v>3843.1400000000003</v>
      </c>
      <c r="J47" s="823" t="s">
        <v>429</v>
      </c>
      <c r="K47" s="823" t="s">
        <v>556</v>
      </c>
      <c r="L47" s="237"/>
      <c r="M47" s="233">
        <f t="shared" si="1"/>
        <v>0.99112646856162101</v>
      </c>
    </row>
    <row r="48" spans="1:14" ht="141" customHeight="1" x14ac:dyDescent="0.25">
      <c r="A48" s="175" t="s">
        <v>190</v>
      </c>
      <c r="B48" s="826" t="s">
        <v>557</v>
      </c>
      <c r="C48" s="221" t="s">
        <v>454</v>
      </c>
      <c r="D48" s="448" t="s">
        <v>366</v>
      </c>
      <c r="E48" s="448" t="s">
        <v>367</v>
      </c>
      <c r="F48" s="448" t="s">
        <v>366</v>
      </c>
      <c r="G48" s="448" t="s">
        <v>367</v>
      </c>
      <c r="H48" s="338">
        <v>39.71</v>
      </c>
      <c r="I48" s="232">
        <f>финансир!M50</f>
        <v>21.01</v>
      </c>
      <c r="J48" s="823" t="s">
        <v>430</v>
      </c>
      <c r="K48" s="823" t="s">
        <v>581</v>
      </c>
      <c r="L48" s="237"/>
      <c r="M48" s="233">
        <f t="shared" si="1"/>
        <v>0.52908587257617734</v>
      </c>
    </row>
    <row r="49" spans="1:13" ht="140.25" customHeight="1" x14ac:dyDescent="0.25">
      <c r="A49" s="175" t="s">
        <v>191</v>
      </c>
      <c r="B49" s="176" t="s">
        <v>411</v>
      </c>
      <c r="C49" s="221" t="s">
        <v>454</v>
      </c>
      <c r="D49" s="448" t="s">
        <v>368</v>
      </c>
      <c r="E49" s="448" t="s">
        <v>367</v>
      </c>
      <c r="F49" s="448" t="s">
        <v>368</v>
      </c>
      <c r="G49" s="448" t="s">
        <v>367</v>
      </c>
      <c r="H49" s="339">
        <v>1732.59</v>
      </c>
      <c r="I49" s="232">
        <f>финансир!L51</f>
        <v>1177.1300000000001</v>
      </c>
      <c r="J49" s="348" t="s">
        <v>486</v>
      </c>
      <c r="K49" s="348" t="s">
        <v>543</v>
      </c>
      <c r="L49" s="237"/>
      <c r="M49" s="233">
        <f t="shared" si="1"/>
        <v>0.67940482168314498</v>
      </c>
    </row>
    <row r="50" spans="1:13" ht="140.25" customHeight="1" x14ac:dyDescent="0.25">
      <c r="A50" s="175" t="s">
        <v>192</v>
      </c>
      <c r="B50" s="176" t="str">
        <f>финансир!B52</f>
        <v>Предоставление мер социальной поддержки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v>
      </c>
      <c r="C50" s="221" t="s">
        <v>454</v>
      </c>
      <c r="D50" s="448" t="s">
        <v>368</v>
      </c>
      <c r="E50" s="448" t="s">
        <v>367</v>
      </c>
      <c r="F50" s="448" t="s">
        <v>368</v>
      </c>
      <c r="G50" s="448" t="s">
        <v>367</v>
      </c>
      <c r="H50" s="339">
        <v>2310.12</v>
      </c>
      <c r="I50" s="232">
        <f>финансир!L52</f>
        <v>3531.38</v>
      </c>
      <c r="J50" s="348" t="s">
        <v>487</v>
      </c>
      <c r="K50" s="348" t="s">
        <v>544</v>
      </c>
      <c r="L50" s="237"/>
      <c r="M50" s="233">
        <f t="shared" si="1"/>
        <v>1.5286565200076188</v>
      </c>
    </row>
    <row r="51" spans="1:13" ht="149.25" customHeight="1" x14ac:dyDescent="0.25">
      <c r="A51" s="175" t="s">
        <v>193</v>
      </c>
      <c r="B51" s="176" t="s">
        <v>107</v>
      </c>
      <c r="C51" s="221" t="s">
        <v>616</v>
      </c>
      <c r="D51" s="448" t="s">
        <v>366</v>
      </c>
      <c r="E51" s="448" t="s">
        <v>367</v>
      </c>
      <c r="F51" s="448" t="s">
        <v>366</v>
      </c>
      <c r="G51" s="448" t="s">
        <v>367</v>
      </c>
      <c r="H51" s="952">
        <v>107181.57</v>
      </c>
      <c r="I51" s="232">
        <f>финансир!L53</f>
        <v>106907.79</v>
      </c>
      <c r="J51" s="823" t="s">
        <v>488</v>
      </c>
      <c r="K51" s="823" t="s">
        <v>545</v>
      </c>
      <c r="L51" s="230"/>
      <c r="M51" s="233">
        <f t="shared" si="1"/>
        <v>0.9974456429402927</v>
      </c>
    </row>
    <row r="52" spans="1:13" ht="149.25" customHeight="1" x14ac:dyDescent="0.25">
      <c r="A52" s="175" t="s">
        <v>194</v>
      </c>
      <c r="B52" s="176" t="s">
        <v>309</v>
      </c>
      <c r="C52" s="221" t="s">
        <v>616</v>
      </c>
      <c r="D52" s="448" t="s">
        <v>366</v>
      </c>
      <c r="E52" s="448" t="s">
        <v>367</v>
      </c>
      <c r="F52" s="448" t="s">
        <v>366</v>
      </c>
      <c r="G52" s="448" t="s">
        <v>367</v>
      </c>
      <c r="H52" s="339">
        <v>85.669999999999987</v>
      </c>
      <c r="I52" s="232">
        <f>финансир!L54</f>
        <v>85.67</v>
      </c>
      <c r="J52" s="823" t="s">
        <v>50</v>
      </c>
      <c r="K52" s="823" t="s">
        <v>546</v>
      </c>
      <c r="L52" s="230"/>
      <c r="M52" s="233">
        <f t="shared" si="1"/>
        <v>1.0000000000000002</v>
      </c>
    </row>
    <row r="53" spans="1:13" ht="135.75" customHeight="1" x14ac:dyDescent="0.25">
      <c r="A53" s="175" t="s">
        <v>208</v>
      </c>
      <c r="B53" s="176" t="s">
        <v>310</v>
      </c>
      <c r="C53" s="221" t="s">
        <v>616</v>
      </c>
      <c r="D53" s="448" t="s">
        <v>366</v>
      </c>
      <c r="E53" s="448" t="s">
        <v>367</v>
      </c>
      <c r="F53" s="448" t="s">
        <v>366</v>
      </c>
      <c r="G53" s="448" t="s">
        <v>367</v>
      </c>
      <c r="H53" s="339">
        <v>500744.82</v>
      </c>
      <c r="I53" s="232">
        <f>финансир!L55</f>
        <v>493337.44</v>
      </c>
      <c r="J53" s="823" t="s">
        <v>431</v>
      </c>
      <c r="K53" s="823" t="s">
        <v>547</v>
      </c>
      <c r="L53" s="230"/>
      <c r="M53" s="233">
        <f t="shared" si="1"/>
        <v>0.98520727583362722</v>
      </c>
    </row>
    <row r="54" spans="1:13" ht="150" customHeight="1" x14ac:dyDescent="0.25">
      <c r="A54" s="175" t="s">
        <v>71</v>
      </c>
      <c r="B54" s="176" t="s">
        <v>195</v>
      </c>
      <c r="C54" s="221" t="s">
        <v>616</v>
      </c>
      <c r="D54" s="448" t="s">
        <v>366</v>
      </c>
      <c r="E54" s="448" t="s">
        <v>367</v>
      </c>
      <c r="F54" s="448" t="s">
        <v>366</v>
      </c>
      <c r="G54" s="448" t="s">
        <v>367</v>
      </c>
      <c r="H54" s="338">
        <v>15467.68</v>
      </c>
      <c r="I54" s="232">
        <f>финансир!L56</f>
        <v>15508.41</v>
      </c>
      <c r="J54" s="823" t="s">
        <v>432</v>
      </c>
      <c r="K54" s="823" t="s">
        <v>548</v>
      </c>
      <c r="L54" s="230"/>
      <c r="M54" s="233">
        <f t="shared" si="1"/>
        <v>1.0026332326502747</v>
      </c>
    </row>
    <row r="55" spans="1:13" ht="148.5" customHeight="1" x14ac:dyDescent="0.25">
      <c r="A55" s="175" t="s">
        <v>535</v>
      </c>
      <c r="B55" s="176" t="s">
        <v>311</v>
      </c>
      <c r="C55" s="221" t="s">
        <v>616</v>
      </c>
      <c r="D55" s="448" t="s">
        <v>366</v>
      </c>
      <c r="E55" s="448" t="s">
        <v>367</v>
      </c>
      <c r="F55" s="448" t="s">
        <v>366</v>
      </c>
      <c r="G55" s="448" t="s">
        <v>367</v>
      </c>
      <c r="H55" s="339">
        <v>178.81</v>
      </c>
      <c r="I55" s="232">
        <f>финансир!L57</f>
        <v>185.29</v>
      </c>
      <c r="J55" s="823" t="s">
        <v>489</v>
      </c>
      <c r="K55" s="359" t="s">
        <v>542</v>
      </c>
      <c r="L55" s="230"/>
      <c r="M55" s="233">
        <f t="shared" si="1"/>
        <v>1.0362395839158882</v>
      </c>
    </row>
    <row r="56" spans="1:13" ht="33.75" customHeight="1" x14ac:dyDescent="0.25">
      <c r="A56" s="177" t="s">
        <v>196</v>
      </c>
      <c r="B56" s="178" t="s">
        <v>197</v>
      </c>
      <c r="C56" s="249"/>
      <c r="D56" s="448"/>
      <c r="E56" s="448"/>
      <c r="F56" s="230"/>
      <c r="G56" s="230"/>
      <c r="H56" s="246">
        <f>H57+H58+H59</f>
        <v>9196.23</v>
      </c>
      <c r="I56" s="246">
        <f>I57+I58+I59</f>
        <v>8676.66</v>
      </c>
      <c r="J56" s="823"/>
      <c r="K56" s="359"/>
      <c r="L56" s="230"/>
      <c r="M56" s="233">
        <f>I56/H56</f>
        <v>0.94350184803990333</v>
      </c>
    </row>
    <row r="57" spans="1:13" ht="195.75" customHeight="1" x14ac:dyDescent="0.25">
      <c r="A57" s="175" t="s">
        <v>110</v>
      </c>
      <c r="B57" s="826" t="s">
        <v>360</v>
      </c>
      <c r="C57" s="220" t="s">
        <v>455</v>
      </c>
      <c r="D57" s="448" t="s">
        <v>366</v>
      </c>
      <c r="E57" s="448" t="s">
        <v>367</v>
      </c>
      <c r="F57" s="448" t="s">
        <v>366</v>
      </c>
      <c r="G57" s="448" t="s">
        <v>367</v>
      </c>
      <c r="H57" s="339">
        <v>8749.5</v>
      </c>
      <c r="I57" s="232">
        <f>финансир!M59</f>
        <v>8629.85</v>
      </c>
      <c r="J57" s="359" t="s">
        <v>405</v>
      </c>
      <c r="K57" s="928" t="s">
        <v>605</v>
      </c>
      <c r="L57" s="230"/>
      <c r="M57" s="233">
        <f t="shared" si="1"/>
        <v>0.98632493285330591</v>
      </c>
    </row>
    <row r="58" spans="1:13" ht="179.25" customHeight="1" x14ac:dyDescent="0.25">
      <c r="A58" s="175" t="s">
        <v>111</v>
      </c>
      <c r="B58" s="826" t="s">
        <v>406</v>
      </c>
      <c r="C58" s="220" t="s">
        <v>455</v>
      </c>
      <c r="D58" s="448" t="s">
        <v>366</v>
      </c>
      <c r="E58" s="448" t="s">
        <v>366</v>
      </c>
      <c r="F58" s="448" t="s">
        <v>366</v>
      </c>
      <c r="G58" s="448" t="s">
        <v>366</v>
      </c>
      <c r="H58" s="339">
        <v>446.73</v>
      </c>
      <c r="I58" s="232">
        <f>финансир!M60</f>
        <v>46.81</v>
      </c>
      <c r="J58" s="359" t="s">
        <v>490</v>
      </c>
      <c r="K58" s="823" t="s">
        <v>619</v>
      </c>
      <c r="L58" s="230"/>
      <c r="M58" s="233">
        <f t="shared" si="1"/>
        <v>0.10478365007946634</v>
      </c>
    </row>
    <row r="59" spans="1:13" ht="207.75" customHeight="1" x14ac:dyDescent="0.25">
      <c r="A59" s="175" t="s">
        <v>31</v>
      </c>
      <c r="B59" s="826" t="s">
        <v>46</v>
      </c>
      <c r="C59" s="220" t="s">
        <v>458</v>
      </c>
      <c r="D59" s="448" t="s">
        <v>369</v>
      </c>
      <c r="E59" s="448" t="s">
        <v>367</v>
      </c>
      <c r="F59" s="448" t="s">
        <v>369</v>
      </c>
      <c r="G59" s="448" t="s">
        <v>367</v>
      </c>
      <c r="H59" s="339">
        <v>0</v>
      </c>
      <c r="I59" s="232">
        <v>0</v>
      </c>
      <c r="J59" s="748" t="s">
        <v>120</v>
      </c>
      <c r="K59" s="432" t="s">
        <v>451</v>
      </c>
      <c r="L59" s="230"/>
      <c r="M59" s="233"/>
    </row>
    <row r="60" spans="1:13" ht="42.75" customHeight="1" x14ac:dyDescent="0.25">
      <c r="A60" s="177" t="s">
        <v>141</v>
      </c>
      <c r="B60" s="178" t="s">
        <v>198</v>
      </c>
      <c r="C60" s="819"/>
      <c r="D60" s="230"/>
      <c r="E60" s="230"/>
      <c r="F60" s="230"/>
      <c r="G60" s="230"/>
      <c r="H60" s="246">
        <f>H61+H62+H63</f>
        <v>0</v>
      </c>
      <c r="I60" s="246">
        <f>I61+I62+I63</f>
        <v>0</v>
      </c>
      <c r="J60" s="359"/>
      <c r="K60" s="823"/>
      <c r="L60" s="230"/>
      <c r="M60" s="233" t="e">
        <f t="shared" si="1"/>
        <v>#DIV/0!</v>
      </c>
    </row>
    <row r="61" spans="1:13" ht="151.5" hidden="1" customHeight="1" x14ac:dyDescent="0.25">
      <c r="A61" s="180" t="s">
        <v>123</v>
      </c>
      <c r="B61" s="247" t="s">
        <v>362</v>
      </c>
      <c r="C61" s="953" t="s">
        <v>396</v>
      </c>
      <c r="D61" s="448" t="s">
        <v>366</v>
      </c>
      <c r="E61" s="448" t="s">
        <v>366</v>
      </c>
      <c r="F61" s="448" t="s">
        <v>366</v>
      </c>
      <c r="G61" s="448" t="s">
        <v>366</v>
      </c>
      <c r="H61" s="338"/>
      <c r="I61" s="248">
        <f>финансир!L63+финансир!M63</f>
        <v>0</v>
      </c>
      <c r="J61" s="823" t="s">
        <v>51</v>
      </c>
      <c r="K61" s="249" t="s">
        <v>44</v>
      </c>
      <c r="L61" s="249" t="s">
        <v>45</v>
      </c>
      <c r="M61" s="233" t="e">
        <f t="shared" si="1"/>
        <v>#DIV/0!</v>
      </c>
    </row>
    <row r="62" spans="1:13" s="459" customFormat="1" ht="393.75" customHeight="1" x14ac:dyDescent="0.25">
      <c r="A62" s="948" t="s">
        <v>130</v>
      </c>
      <c r="B62" s="954" t="s">
        <v>363</v>
      </c>
      <c r="C62" s="221" t="s">
        <v>459</v>
      </c>
      <c r="D62" s="224" t="s">
        <v>369</v>
      </c>
      <c r="E62" s="224" t="s">
        <v>369</v>
      </c>
      <c r="F62" s="224" t="s">
        <v>369</v>
      </c>
      <c r="G62" s="224" t="s">
        <v>369</v>
      </c>
      <c r="H62" s="338">
        <v>0</v>
      </c>
      <c r="I62" s="248">
        <f>финансир!L64+финансир!M64</f>
        <v>0</v>
      </c>
      <c r="J62" s="823" t="s">
        <v>491</v>
      </c>
      <c r="K62" s="944" t="s">
        <v>615</v>
      </c>
      <c r="L62" s="823"/>
      <c r="M62" s="233" t="e">
        <f t="shared" si="1"/>
        <v>#DIV/0!</v>
      </c>
    </row>
    <row r="63" spans="1:13" s="459" customFormat="1" ht="170.25" customHeight="1" x14ac:dyDescent="0.25">
      <c r="A63" s="948"/>
      <c r="B63" s="954"/>
      <c r="C63" s="307" t="s">
        <v>464</v>
      </c>
      <c r="D63" s="448" t="s">
        <v>367</v>
      </c>
      <c r="E63" s="448" t="s">
        <v>367</v>
      </c>
      <c r="F63" s="448" t="s">
        <v>367</v>
      </c>
      <c r="G63" s="448" t="s">
        <v>367</v>
      </c>
      <c r="H63" s="338">
        <v>0</v>
      </c>
      <c r="I63" s="248">
        <f>финансир!L65+финансир!M65</f>
        <v>0</v>
      </c>
      <c r="J63" s="823" t="s">
        <v>491</v>
      </c>
      <c r="K63" s="823" t="s">
        <v>614</v>
      </c>
      <c r="L63" s="918"/>
      <c r="M63" s="233" t="e">
        <f t="shared" si="1"/>
        <v>#DIV/0!</v>
      </c>
    </row>
    <row r="64" spans="1:13" ht="27" customHeight="1" x14ac:dyDescent="0.25">
      <c r="A64" s="870" t="s">
        <v>157</v>
      </c>
      <c r="B64" s="870"/>
      <c r="C64" s="819"/>
      <c r="D64" s="250"/>
      <c r="E64" s="267"/>
      <c r="F64" s="251"/>
      <c r="G64" s="251"/>
      <c r="H64" s="339"/>
      <c r="I64" s="232"/>
      <c r="J64" s="359"/>
      <c r="K64" s="919"/>
      <c r="L64" s="251"/>
      <c r="M64" s="233" t="e">
        <f t="shared" si="1"/>
        <v>#DIV/0!</v>
      </c>
    </row>
    <row r="65" spans="1:14" ht="143.25" customHeight="1" x14ac:dyDescent="0.25">
      <c r="A65" s="450"/>
      <c r="B65" s="826" t="s">
        <v>145</v>
      </c>
      <c r="C65" s="221" t="s">
        <v>460</v>
      </c>
      <c r="D65" s="250"/>
      <c r="E65" s="252"/>
      <c r="F65" s="253"/>
      <c r="G65" s="253"/>
      <c r="H65" s="339" t="s">
        <v>143</v>
      </c>
      <c r="I65" s="232" t="s">
        <v>143</v>
      </c>
      <c r="J65" s="955">
        <f>'Целевые индикаторы '!D8</f>
        <v>4.5999999999999996</v>
      </c>
      <c r="K65" s="357">
        <f>'Целевые индикаторы '!E8</f>
        <v>4.5999999999999996</v>
      </c>
      <c r="L65" s="449" t="str">
        <f>'Целевые индикаторы '!G8</f>
        <v>За I полугодие 2018 года значение целевого индикатора выполнено</v>
      </c>
      <c r="M65" s="233" t="e">
        <f t="shared" si="1"/>
        <v>#VALUE!</v>
      </c>
    </row>
    <row r="66" spans="1:14" ht="144.75" customHeight="1" x14ac:dyDescent="0.25">
      <c r="A66" s="450"/>
      <c r="B66" s="826" t="s">
        <v>146</v>
      </c>
      <c r="C66" s="221" t="s">
        <v>460</v>
      </c>
      <c r="D66" s="250"/>
      <c r="E66" s="252"/>
      <c r="F66" s="253"/>
      <c r="G66" s="253"/>
      <c r="H66" s="339" t="s">
        <v>143</v>
      </c>
      <c r="I66" s="232" t="s">
        <v>143</v>
      </c>
      <c r="J66" s="249">
        <f>'Целевые индикаторы '!D9</f>
        <v>0.5</v>
      </c>
      <c r="K66" s="358">
        <f>'Целевые индикаторы '!E9</f>
        <v>0.5</v>
      </c>
      <c r="L66" s="449" t="str">
        <f>'Целевые индикаторы '!G9</f>
        <v>За I полугодие 2018 года значение целевого индикатора выполнено</v>
      </c>
      <c r="M66" s="233" t="e">
        <f t="shared" si="1"/>
        <v>#VALUE!</v>
      </c>
    </row>
    <row r="67" spans="1:14" ht="108" customHeight="1" x14ac:dyDescent="0.25">
      <c r="A67" s="450"/>
      <c r="B67" s="826" t="s">
        <v>158</v>
      </c>
      <c r="C67" s="221" t="s">
        <v>461</v>
      </c>
      <c r="D67" s="250"/>
      <c r="E67" s="252"/>
      <c r="F67" s="253"/>
      <c r="G67" s="253"/>
      <c r="H67" s="339" t="s">
        <v>143</v>
      </c>
      <c r="I67" s="232" t="s">
        <v>143</v>
      </c>
      <c r="J67" s="416">
        <f>'Целевые индикаторы '!D10</f>
        <v>99</v>
      </c>
      <c r="K67" s="416">
        <f>'Целевые индикаторы '!E10</f>
        <v>100</v>
      </c>
      <c r="L67" s="449" t="str">
        <f>'Целевые индикаторы '!G10</f>
        <v>За I полугодие 2018 года значение целевого индикатора выполнено</v>
      </c>
      <c r="M67" s="233" t="e">
        <f t="shared" si="1"/>
        <v>#VALUE!</v>
      </c>
      <c r="N67" s="171">
        <v>449578</v>
      </c>
    </row>
    <row r="68" spans="1:14" ht="108" customHeight="1" x14ac:dyDescent="0.25">
      <c r="A68" s="450"/>
      <c r="B68" s="826" t="s">
        <v>409</v>
      </c>
      <c r="C68" s="220" t="s">
        <v>458</v>
      </c>
      <c r="D68" s="250"/>
      <c r="E68" s="252"/>
      <c r="F68" s="253"/>
      <c r="G68" s="253"/>
      <c r="H68" s="339" t="s">
        <v>143</v>
      </c>
      <c r="I68" s="232" t="s">
        <v>143</v>
      </c>
      <c r="J68" s="416">
        <f>'Целевые индикаторы '!D11</f>
        <v>10315</v>
      </c>
      <c r="K68" s="432">
        <f>'Целевые индикаторы '!E11</f>
        <v>0</v>
      </c>
      <c r="L68" s="449" t="str">
        <f>'Целевые индикаторы '!G11</f>
        <v>В настоящее время проект постановления Правительства находится на стадии согласования, данная мера социальной поддержки не предоставляется. В связи с этим целевой индикатор не полнен</v>
      </c>
      <c r="M68" s="233"/>
      <c r="N68" s="171"/>
    </row>
    <row r="69" spans="1:14" ht="141" customHeight="1" x14ac:dyDescent="0.25">
      <c r="A69" s="450"/>
      <c r="B69" s="826" t="s">
        <v>240</v>
      </c>
      <c r="C69" s="220" t="s">
        <v>617</v>
      </c>
      <c r="D69" s="250"/>
      <c r="E69" s="252"/>
      <c r="F69" s="253"/>
      <c r="G69" s="253"/>
      <c r="H69" s="339"/>
      <c r="I69" s="232"/>
      <c r="J69" s="416">
        <f>'Целевые индикаторы '!D33</f>
        <v>60</v>
      </c>
      <c r="K69" s="416">
        <f>'Целевые индикаторы '!E33</f>
        <v>60</v>
      </c>
      <c r="L69" s="449" t="str">
        <f>'Целевые индикаторы '!G33</f>
        <v>За I полугодие 2018 года значение целевого индикатора выполнено</v>
      </c>
      <c r="M69" s="233" t="e">
        <f t="shared" si="1"/>
        <v>#DIV/0!</v>
      </c>
    </row>
    <row r="70" spans="1:14" ht="15.75" x14ac:dyDescent="0.25">
      <c r="A70" s="254">
        <v>2</v>
      </c>
      <c r="B70" s="255" t="s">
        <v>140</v>
      </c>
      <c r="C70" s="256"/>
      <c r="D70" s="257"/>
      <c r="E70" s="257"/>
      <c r="F70" s="257"/>
      <c r="G70" s="257"/>
      <c r="H70" s="341">
        <f>H71</f>
        <v>1443493.0703999999</v>
      </c>
      <c r="I70" s="226">
        <f>I71</f>
        <v>1324262.3400000001</v>
      </c>
      <c r="J70" s="258"/>
      <c r="K70" s="920"/>
      <c r="L70" s="259"/>
      <c r="M70" s="233">
        <f t="shared" si="1"/>
        <v>0.91740124504583853</v>
      </c>
    </row>
    <row r="71" spans="1:14" ht="35.25" customHeight="1" x14ac:dyDescent="0.25">
      <c r="A71" s="956" t="s">
        <v>199</v>
      </c>
      <c r="B71" s="467" t="s">
        <v>160</v>
      </c>
      <c r="C71" s="256"/>
      <c r="D71" s="257"/>
      <c r="E71" s="257"/>
      <c r="F71" s="257"/>
      <c r="G71" s="257"/>
      <c r="H71" s="341">
        <f>H72+H73+H74+H75+H76+H77+H78+H79+H80+H81+H82+H83+H84+H85+H86+H87+H88+H89+H90+H91+H92+H93+H94+H95+H96+H97</f>
        <v>1443493.0703999999</v>
      </c>
      <c r="I71" s="226">
        <f>I72+I73+I74+I75+I76+I77+I78+I79+I80+I81+I82+I83+I84+I85+I86+I87+I88+I89+I90+I91+I92+I93+I94+I95+I96+I97</f>
        <v>1324262.3400000001</v>
      </c>
      <c r="J71" s="258"/>
      <c r="K71" s="920"/>
      <c r="L71" s="259"/>
      <c r="M71" s="233">
        <f t="shared" si="1"/>
        <v>0.91740124504583853</v>
      </c>
      <c r="N71" s="181">
        <f>I70-финансир!M95-финансир!L95</f>
        <v>1314769.26</v>
      </c>
    </row>
    <row r="72" spans="1:14" ht="143.25" customHeight="1" x14ac:dyDescent="0.25">
      <c r="A72" s="175" t="s">
        <v>273</v>
      </c>
      <c r="B72" s="176" t="s">
        <v>312</v>
      </c>
      <c r="C72" s="221" t="s">
        <v>616</v>
      </c>
      <c r="D72" s="448" t="s">
        <v>366</v>
      </c>
      <c r="E72" s="448" t="s">
        <v>367</v>
      </c>
      <c r="F72" s="448" t="s">
        <v>366</v>
      </c>
      <c r="G72" s="448" t="s">
        <v>367</v>
      </c>
      <c r="H72" s="338">
        <v>169755</v>
      </c>
      <c r="I72" s="232">
        <f>финансир!M70</f>
        <v>143530.75</v>
      </c>
      <c r="J72" s="348" t="s">
        <v>433</v>
      </c>
      <c r="K72" s="823" t="s">
        <v>582</v>
      </c>
      <c r="L72" s="230"/>
      <c r="M72" s="233">
        <f t="shared" si="1"/>
        <v>0.84551706871667998</v>
      </c>
    </row>
    <row r="73" spans="1:14" ht="101.25" customHeight="1" x14ac:dyDescent="0.25">
      <c r="A73" s="175" t="s">
        <v>274</v>
      </c>
      <c r="B73" s="176" t="s">
        <v>313</v>
      </c>
      <c r="C73" s="221" t="s">
        <v>462</v>
      </c>
      <c r="D73" s="448" t="s">
        <v>366</v>
      </c>
      <c r="E73" s="448" t="s">
        <v>369</v>
      </c>
      <c r="F73" s="448" t="s">
        <v>366</v>
      </c>
      <c r="G73" s="448" t="s">
        <v>369</v>
      </c>
      <c r="H73" s="338">
        <v>1400</v>
      </c>
      <c r="I73" s="232">
        <f>финансир!M71</f>
        <v>1100</v>
      </c>
      <c r="J73" s="823" t="s">
        <v>492</v>
      </c>
      <c r="K73" s="823" t="s">
        <v>591</v>
      </c>
      <c r="L73" s="249" t="s">
        <v>387</v>
      </c>
      <c r="M73" s="233">
        <f t="shared" si="1"/>
        <v>0.7857142857142857</v>
      </c>
    </row>
    <row r="74" spans="1:14" ht="101.25" customHeight="1" x14ac:dyDescent="0.25">
      <c r="A74" s="175" t="s">
        <v>275</v>
      </c>
      <c r="B74" s="176" t="s">
        <v>112</v>
      </c>
      <c r="C74" s="221" t="s">
        <v>462</v>
      </c>
      <c r="D74" s="448" t="s">
        <v>366</v>
      </c>
      <c r="E74" s="448" t="s">
        <v>369</v>
      </c>
      <c r="F74" s="448" t="s">
        <v>366</v>
      </c>
      <c r="G74" s="448" t="s">
        <v>369</v>
      </c>
      <c r="H74" s="338">
        <v>1936.8</v>
      </c>
      <c r="I74" s="232">
        <f>финансир!M72</f>
        <v>1914.91</v>
      </c>
      <c r="J74" s="348" t="s">
        <v>493</v>
      </c>
      <c r="K74" s="823" t="s">
        <v>592</v>
      </c>
      <c r="L74" s="247" t="s">
        <v>94</v>
      </c>
      <c r="M74" s="233">
        <f t="shared" si="1"/>
        <v>0.98869785212722017</v>
      </c>
    </row>
    <row r="75" spans="1:14" ht="121.5" customHeight="1" x14ac:dyDescent="0.25">
      <c r="A75" s="175" t="s">
        <v>276</v>
      </c>
      <c r="B75" s="176" t="s">
        <v>314</v>
      </c>
      <c r="C75" s="221" t="s">
        <v>462</v>
      </c>
      <c r="D75" s="448" t="s">
        <v>366</v>
      </c>
      <c r="E75" s="448" t="s">
        <v>367</v>
      </c>
      <c r="F75" s="448" t="s">
        <v>366</v>
      </c>
      <c r="G75" s="448" t="s">
        <v>367</v>
      </c>
      <c r="H75" s="338">
        <v>2879.13</v>
      </c>
      <c r="I75" s="232">
        <f>финансир!M73</f>
        <v>481.71</v>
      </c>
      <c r="J75" s="348" t="s">
        <v>494</v>
      </c>
      <c r="K75" s="823" t="s">
        <v>593</v>
      </c>
      <c r="L75" s="247" t="s">
        <v>10</v>
      </c>
      <c r="M75" s="233">
        <f t="shared" si="1"/>
        <v>0.16731095851871919</v>
      </c>
    </row>
    <row r="76" spans="1:14" ht="123" customHeight="1" x14ac:dyDescent="0.25">
      <c r="A76" s="175" t="s">
        <v>277</v>
      </c>
      <c r="B76" s="176" t="s">
        <v>114</v>
      </c>
      <c r="C76" s="221" t="s">
        <v>462</v>
      </c>
      <c r="D76" s="448" t="s">
        <v>366</v>
      </c>
      <c r="E76" s="448" t="s">
        <v>367</v>
      </c>
      <c r="F76" s="448" t="s">
        <v>366</v>
      </c>
      <c r="G76" s="448" t="s">
        <v>367</v>
      </c>
      <c r="H76" s="338">
        <v>0</v>
      </c>
      <c r="I76" s="232">
        <f>финансир!M74</f>
        <v>0</v>
      </c>
      <c r="J76" s="260" t="s">
        <v>495</v>
      </c>
      <c r="K76" s="823" t="s">
        <v>594</v>
      </c>
      <c r="L76" s="450"/>
      <c r="M76" s="233" t="e">
        <f t="shared" si="1"/>
        <v>#DIV/0!</v>
      </c>
    </row>
    <row r="77" spans="1:14" ht="108.75" customHeight="1" x14ac:dyDescent="0.25">
      <c r="A77" s="175" t="s">
        <v>108</v>
      </c>
      <c r="B77" s="176" t="s">
        <v>115</v>
      </c>
      <c r="C77" s="221" t="s">
        <v>462</v>
      </c>
      <c r="D77" s="448" t="s">
        <v>368</v>
      </c>
      <c r="E77" s="448" t="s">
        <v>368</v>
      </c>
      <c r="F77" s="448" t="s">
        <v>368</v>
      </c>
      <c r="G77" s="448" t="s">
        <v>368</v>
      </c>
      <c r="H77" s="338">
        <v>613.6</v>
      </c>
      <c r="I77" s="232">
        <f>финансир!M75</f>
        <v>613.6</v>
      </c>
      <c r="J77" s="348" t="s">
        <v>496</v>
      </c>
      <c r="K77" s="823" t="s">
        <v>595</v>
      </c>
      <c r="L77" s="247" t="s">
        <v>9</v>
      </c>
      <c r="M77" s="233">
        <f t="shared" si="1"/>
        <v>1</v>
      </c>
    </row>
    <row r="78" spans="1:14" ht="150" customHeight="1" x14ac:dyDescent="0.25">
      <c r="A78" s="175" t="s">
        <v>109</v>
      </c>
      <c r="B78" s="176" t="s">
        <v>317</v>
      </c>
      <c r="C78" s="221" t="s">
        <v>616</v>
      </c>
      <c r="D78" s="448" t="s">
        <v>366</v>
      </c>
      <c r="E78" s="448" t="s">
        <v>369</v>
      </c>
      <c r="F78" s="448" t="s">
        <v>366</v>
      </c>
      <c r="G78" s="448" t="s">
        <v>369</v>
      </c>
      <c r="H78" s="340">
        <v>96829</v>
      </c>
      <c r="I78" s="232">
        <f>финансир!M76</f>
        <v>81794.19</v>
      </c>
      <c r="J78" s="348" t="s">
        <v>434</v>
      </c>
      <c r="K78" s="823" t="s">
        <v>583</v>
      </c>
      <c r="L78" s="230"/>
      <c r="M78" s="233">
        <f t="shared" si="1"/>
        <v>0.84472823224447224</v>
      </c>
    </row>
    <row r="79" spans="1:14" ht="150" customHeight="1" x14ac:dyDescent="0.25">
      <c r="A79" s="261" t="s">
        <v>155</v>
      </c>
      <c r="B79" s="262" t="s">
        <v>23</v>
      </c>
      <c r="C79" s="221" t="s">
        <v>616</v>
      </c>
      <c r="D79" s="448" t="s">
        <v>366</v>
      </c>
      <c r="E79" s="448" t="s">
        <v>367</v>
      </c>
      <c r="F79" s="448" t="s">
        <v>366</v>
      </c>
      <c r="G79" s="448" t="s">
        <v>367</v>
      </c>
      <c r="H79" s="338">
        <v>232.84</v>
      </c>
      <c r="I79" s="232">
        <f>финансир!M77</f>
        <v>184.66</v>
      </c>
      <c r="J79" s="348" t="s">
        <v>497</v>
      </c>
      <c r="K79" s="823" t="s">
        <v>584</v>
      </c>
      <c r="L79" s="230"/>
      <c r="M79" s="233">
        <f t="shared" si="1"/>
        <v>0.79307679092939354</v>
      </c>
    </row>
    <row r="80" spans="1:14" ht="150" customHeight="1" x14ac:dyDescent="0.25">
      <c r="A80" s="261" t="s">
        <v>361</v>
      </c>
      <c r="B80" s="262" t="s">
        <v>319</v>
      </c>
      <c r="C80" s="221" t="s">
        <v>616</v>
      </c>
      <c r="D80" s="448" t="s">
        <v>366</v>
      </c>
      <c r="E80" s="448" t="s">
        <v>369</v>
      </c>
      <c r="F80" s="448" t="s">
        <v>366</v>
      </c>
      <c r="G80" s="448" t="s">
        <v>369</v>
      </c>
      <c r="H80" s="340">
        <v>22190</v>
      </c>
      <c r="I80" s="232">
        <f>финансир!M78</f>
        <v>6215.83</v>
      </c>
      <c r="J80" s="348" t="s">
        <v>498</v>
      </c>
      <c r="K80" s="823" t="s">
        <v>598</v>
      </c>
      <c r="L80" s="230"/>
      <c r="M80" s="233">
        <f t="shared" si="1"/>
        <v>0.28011852185669223</v>
      </c>
    </row>
    <row r="81" spans="1:14" ht="131.25" customHeight="1" x14ac:dyDescent="0.25">
      <c r="A81" s="261" t="s">
        <v>364</v>
      </c>
      <c r="B81" s="262" t="s">
        <v>320</v>
      </c>
      <c r="C81" s="221" t="s">
        <v>462</v>
      </c>
      <c r="D81" s="448" t="s">
        <v>367</v>
      </c>
      <c r="E81" s="448" t="s">
        <v>367</v>
      </c>
      <c r="F81" s="448" t="s">
        <v>367</v>
      </c>
      <c r="G81" s="448" t="s">
        <v>367</v>
      </c>
      <c r="H81" s="338">
        <v>300</v>
      </c>
      <c r="I81" s="232">
        <f>финансир!M79</f>
        <v>300</v>
      </c>
      <c r="J81" s="348" t="s">
        <v>499</v>
      </c>
      <c r="K81" s="348" t="s">
        <v>599</v>
      </c>
      <c r="L81" s="237"/>
      <c r="M81" s="233">
        <f t="shared" si="1"/>
        <v>1</v>
      </c>
    </row>
    <row r="82" spans="1:14" ht="149.25" customHeight="1" x14ac:dyDescent="0.25">
      <c r="A82" s="261" t="s">
        <v>95</v>
      </c>
      <c r="B82" s="262" t="s">
        <v>116</v>
      </c>
      <c r="C82" s="221" t="s">
        <v>616</v>
      </c>
      <c r="D82" s="448" t="s">
        <v>366</v>
      </c>
      <c r="E82" s="448" t="s">
        <v>367</v>
      </c>
      <c r="F82" s="448" t="s">
        <v>366</v>
      </c>
      <c r="G82" s="448" t="s">
        <v>367</v>
      </c>
      <c r="H82" s="338">
        <v>371024.40039999998</v>
      </c>
      <c r="I82" s="232">
        <f>финансир!M80+финансир!L80</f>
        <v>370247.86</v>
      </c>
      <c r="J82" s="348" t="s">
        <v>435</v>
      </c>
      <c r="K82" s="823" t="s">
        <v>552</v>
      </c>
      <c r="L82" s="230"/>
      <c r="M82" s="233">
        <f t="shared" si="1"/>
        <v>0.99790703684403825</v>
      </c>
    </row>
    <row r="83" spans="1:14" ht="138" customHeight="1" x14ac:dyDescent="0.25">
      <c r="A83" s="261" t="s">
        <v>162</v>
      </c>
      <c r="B83" s="262" t="s">
        <v>117</v>
      </c>
      <c r="C83" s="221" t="s">
        <v>462</v>
      </c>
      <c r="D83" s="448" t="s">
        <v>366</v>
      </c>
      <c r="E83" s="448" t="s">
        <v>367</v>
      </c>
      <c r="F83" s="448" t="s">
        <v>366</v>
      </c>
      <c r="G83" s="448" t="s">
        <v>367</v>
      </c>
      <c r="H83" s="339">
        <v>125.96000000000001</v>
      </c>
      <c r="I83" s="232">
        <f>финансир!M81</f>
        <v>108.97</v>
      </c>
      <c r="J83" s="348" t="s">
        <v>500</v>
      </c>
      <c r="K83" s="823" t="s">
        <v>585</v>
      </c>
      <c r="L83" s="230"/>
      <c r="M83" s="233">
        <f t="shared" si="1"/>
        <v>0.86511590981263886</v>
      </c>
    </row>
    <row r="84" spans="1:14" ht="378" customHeight="1" x14ac:dyDescent="0.25">
      <c r="A84" s="261" t="s">
        <v>163</v>
      </c>
      <c r="B84" s="262" t="s">
        <v>321</v>
      </c>
      <c r="C84" s="221" t="s">
        <v>462</v>
      </c>
      <c r="D84" s="448" t="s">
        <v>366</v>
      </c>
      <c r="E84" s="448" t="s">
        <v>367</v>
      </c>
      <c r="F84" s="448" t="s">
        <v>366</v>
      </c>
      <c r="G84" s="448" t="s">
        <v>367</v>
      </c>
      <c r="H84" s="338">
        <v>144096</v>
      </c>
      <c r="I84" s="232">
        <f>финансир!M82</f>
        <v>102906.72</v>
      </c>
      <c r="J84" s="348" t="s">
        <v>501</v>
      </c>
      <c r="K84" s="929" t="s">
        <v>597</v>
      </c>
      <c r="L84" s="230"/>
      <c r="M84" s="233">
        <f t="shared" ref="M84:M135" si="2">I84/H84</f>
        <v>0.71415389740173219</v>
      </c>
      <c r="N84" s="263"/>
    </row>
    <row r="85" spans="1:14" ht="147" customHeight="1" x14ac:dyDescent="0.25">
      <c r="A85" s="261" t="s">
        <v>164</v>
      </c>
      <c r="B85" s="262" t="s">
        <v>322</v>
      </c>
      <c r="C85" s="221" t="s">
        <v>616</v>
      </c>
      <c r="D85" s="448" t="s">
        <v>366</v>
      </c>
      <c r="E85" s="448" t="s">
        <v>369</v>
      </c>
      <c r="F85" s="448" t="s">
        <v>366</v>
      </c>
      <c r="G85" s="448" t="s">
        <v>369</v>
      </c>
      <c r="H85" s="339">
        <v>1168.0999999999999</v>
      </c>
      <c r="I85" s="232">
        <f>финансир!M83</f>
        <v>1105.72</v>
      </c>
      <c r="J85" s="348" t="s">
        <v>436</v>
      </c>
      <c r="K85" s="823" t="s">
        <v>586</v>
      </c>
      <c r="L85" s="230"/>
      <c r="M85" s="233">
        <f t="shared" si="2"/>
        <v>0.94659703792483529</v>
      </c>
    </row>
    <row r="86" spans="1:14" ht="147" customHeight="1" x14ac:dyDescent="0.25">
      <c r="A86" s="261" t="s">
        <v>165</v>
      </c>
      <c r="B86" s="262" t="s">
        <v>118</v>
      </c>
      <c r="C86" s="221" t="s">
        <v>616</v>
      </c>
      <c r="D86" s="448" t="s">
        <v>366</v>
      </c>
      <c r="E86" s="448" t="s">
        <v>367</v>
      </c>
      <c r="F86" s="448" t="s">
        <v>366</v>
      </c>
      <c r="G86" s="448" t="s">
        <v>367</v>
      </c>
      <c r="H86" s="338">
        <v>967.5</v>
      </c>
      <c r="I86" s="232">
        <f>финансир!M84</f>
        <v>930.26</v>
      </c>
      <c r="J86" s="264" t="s">
        <v>502</v>
      </c>
      <c r="K86" s="823" t="s">
        <v>587</v>
      </c>
      <c r="L86" s="230"/>
      <c r="M86" s="233">
        <f t="shared" si="2"/>
        <v>0.96150904392764858</v>
      </c>
    </row>
    <row r="87" spans="1:14" ht="147" customHeight="1" x14ac:dyDescent="0.25">
      <c r="A87" s="261" t="s">
        <v>166</v>
      </c>
      <c r="B87" s="262" t="s">
        <v>323</v>
      </c>
      <c r="C87" s="221" t="s">
        <v>616</v>
      </c>
      <c r="D87" s="448" t="s">
        <v>366</v>
      </c>
      <c r="E87" s="448" t="s">
        <v>367</v>
      </c>
      <c r="F87" s="448" t="s">
        <v>366</v>
      </c>
      <c r="G87" s="448" t="s">
        <v>367</v>
      </c>
      <c r="H87" s="339">
        <v>1833.85</v>
      </c>
      <c r="I87" s="232">
        <f>финансир!L85</f>
        <v>1833.85</v>
      </c>
      <c r="J87" s="348" t="s">
        <v>503</v>
      </c>
      <c r="K87" s="823" t="s">
        <v>549</v>
      </c>
      <c r="L87" s="230"/>
      <c r="M87" s="265">
        <f t="shared" si="2"/>
        <v>1</v>
      </c>
    </row>
    <row r="88" spans="1:14" ht="147" customHeight="1" x14ac:dyDescent="0.25">
      <c r="A88" s="261" t="s">
        <v>167</v>
      </c>
      <c r="B88" s="262" t="s">
        <v>324</v>
      </c>
      <c r="C88" s="221" t="s">
        <v>616</v>
      </c>
      <c r="D88" s="448" t="s">
        <v>366</v>
      </c>
      <c r="E88" s="448" t="s">
        <v>367</v>
      </c>
      <c r="F88" s="448" t="s">
        <v>366</v>
      </c>
      <c r="G88" s="448" t="s">
        <v>367</v>
      </c>
      <c r="H88" s="338">
        <v>209995.98</v>
      </c>
      <c r="I88" s="232">
        <f>финансир!L86</f>
        <v>209812.99</v>
      </c>
      <c r="J88" s="348" t="s">
        <v>437</v>
      </c>
      <c r="K88" s="823" t="s">
        <v>541</v>
      </c>
      <c r="L88" s="230"/>
      <c r="M88" s="265">
        <f t="shared" si="2"/>
        <v>0.99912860236657852</v>
      </c>
      <c r="N88" s="263"/>
    </row>
    <row r="89" spans="1:14" ht="147" customHeight="1" x14ac:dyDescent="0.25">
      <c r="A89" s="261" t="s">
        <v>168</v>
      </c>
      <c r="B89" s="262" t="s">
        <v>325</v>
      </c>
      <c r="C89" s="221" t="s">
        <v>616</v>
      </c>
      <c r="D89" s="448" t="s">
        <v>367</v>
      </c>
      <c r="E89" s="448" t="s">
        <v>367</v>
      </c>
      <c r="F89" s="448" t="s">
        <v>367</v>
      </c>
      <c r="G89" s="448" t="s">
        <v>367</v>
      </c>
      <c r="H89" s="338">
        <v>0</v>
      </c>
      <c r="I89" s="232">
        <f>финансир!L87</f>
        <v>0</v>
      </c>
      <c r="J89" s="817" t="s">
        <v>120</v>
      </c>
      <c r="K89" s="359" t="s">
        <v>550</v>
      </c>
      <c r="L89" s="234"/>
      <c r="M89" s="265" t="e">
        <f t="shared" si="2"/>
        <v>#DIV/0!</v>
      </c>
    </row>
    <row r="90" spans="1:14" ht="147" customHeight="1" x14ac:dyDescent="0.25">
      <c r="A90" s="261" t="s">
        <v>169</v>
      </c>
      <c r="B90" s="262" t="s">
        <v>326</v>
      </c>
      <c r="C90" s="221" t="s">
        <v>616</v>
      </c>
      <c r="D90" s="448" t="s">
        <v>367</v>
      </c>
      <c r="E90" s="448" t="s">
        <v>367</v>
      </c>
      <c r="F90" s="448" t="s">
        <v>367</v>
      </c>
      <c r="G90" s="448" t="s">
        <v>367</v>
      </c>
      <c r="H90" s="338">
        <v>0</v>
      </c>
      <c r="I90" s="232">
        <f>финансир!L88</f>
        <v>0</v>
      </c>
      <c r="J90" s="817" t="s">
        <v>120</v>
      </c>
      <c r="K90" s="359" t="s">
        <v>550</v>
      </c>
      <c r="L90" s="234"/>
      <c r="M90" s="265" t="e">
        <f t="shared" si="2"/>
        <v>#DIV/0!</v>
      </c>
    </row>
    <row r="91" spans="1:14" ht="147" customHeight="1" x14ac:dyDescent="0.25">
      <c r="A91" s="261" t="s">
        <v>170</v>
      </c>
      <c r="B91" s="262" t="s">
        <v>327</v>
      </c>
      <c r="C91" s="221" t="s">
        <v>616</v>
      </c>
      <c r="D91" s="448" t="s">
        <v>366</v>
      </c>
      <c r="E91" s="448" t="s">
        <v>367</v>
      </c>
      <c r="F91" s="448" t="s">
        <v>366</v>
      </c>
      <c r="G91" s="448" t="s">
        <v>367</v>
      </c>
      <c r="H91" s="340">
        <v>18640.03</v>
      </c>
      <c r="I91" s="232">
        <f>финансир!L89</f>
        <v>18623.25</v>
      </c>
      <c r="J91" s="348" t="s">
        <v>504</v>
      </c>
      <c r="K91" s="359" t="s">
        <v>551</v>
      </c>
      <c r="L91" s="230"/>
      <c r="M91" s="265">
        <f t="shared" si="2"/>
        <v>0.99909978685656631</v>
      </c>
    </row>
    <row r="92" spans="1:14" s="459" customFormat="1" ht="99.75" customHeight="1" x14ac:dyDescent="0.25">
      <c r="A92" s="261" t="s">
        <v>171</v>
      </c>
      <c r="B92" s="262" t="s">
        <v>328</v>
      </c>
      <c r="C92" s="221" t="s">
        <v>462</v>
      </c>
      <c r="D92" s="448" t="s">
        <v>366</v>
      </c>
      <c r="E92" s="448" t="s">
        <v>367</v>
      </c>
      <c r="F92" s="448" t="s">
        <v>366</v>
      </c>
      <c r="G92" s="448" t="s">
        <v>367</v>
      </c>
      <c r="H92" s="339">
        <v>3525.1</v>
      </c>
      <c r="I92" s="232">
        <f>финансир!L90</f>
        <v>3736.64</v>
      </c>
      <c r="J92" s="348" t="s">
        <v>505</v>
      </c>
      <c r="K92" s="823" t="s">
        <v>553</v>
      </c>
      <c r="L92" s="266"/>
      <c r="M92" s="265">
        <f t="shared" si="2"/>
        <v>1.0600096451164507</v>
      </c>
    </row>
    <row r="93" spans="1:14" s="459" customFormat="1" ht="99.75" customHeight="1" x14ac:dyDescent="0.25">
      <c r="A93" s="261" t="s">
        <v>172</v>
      </c>
      <c r="B93" s="262" t="s">
        <v>329</v>
      </c>
      <c r="C93" s="221" t="s">
        <v>462</v>
      </c>
      <c r="D93" s="448" t="s">
        <v>367</v>
      </c>
      <c r="E93" s="448" t="s">
        <v>367</v>
      </c>
      <c r="F93" s="448" t="s">
        <v>367</v>
      </c>
      <c r="G93" s="448" t="s">
        <v>367</v>
      </c>
      <c r="H93" s="340">
        <v>0</v>
      </c>
      <c r="I93" s="232">
        <f>финансир!L91</f>
        <v>0</v>
      </c>
      <c r="J93" s="348" t="s">
        <v>203</v>
      </c>
      <c r="K93" s="359" t="s">
        <v>443</v>
      </c>
      <c r="L93" s="230"/>
      <c r="M93" s="265" t="e">
        <f t="shared" si="2"/>
        <v>#DIV/0!</v>
      </c>
    </row>
    <row r="94" spans="1:14" s="459" customFormat="1" ht="99.75" customHeight="1" x14ac:dyDescent="0.25">
      <c r="A94" s="261" t="s">
        <v>173</v>
      </c>
      <c r="B94" s="262" t="s">
        <v>412</v>
      </c>
      <c r="C94" s="221" t="s">
        <v>616</v>
      </c>
      <c r="D94" s="448" t="s">
        <v>366</v>
      </c>
      <c r="E94" s="448" t="s">
        <v>367</v>
      </c>
      <c r="F94" s="448" t="s">
        <v>366</v>
      </c>
      <c r="G94" s="448" t="s">
        <v>367</v>
      </c>
      <c r="H94" s="340">
        <v>21107.200000000001</v>
      </c>
      <c r="I94" s="232">
        <f>финансир!L92</f>
        <v>21554.06</v>
      </c>
      <c r="J94" s="348" t="s">
        <v>555</v>
      </c>
      <c r="K94" s="359" t="s">
        <v>554</v>
      </c>
      <c r="L94" s="230"/>
      <c r="M94" s="265"/>
    </row>
    <row r="95" spans="1:14" ht="149.25" customHeight="1" x14ac:dyDescent="0.25">
      <c r="A95" s="261" t="s">
        <v>174</v>
      </c>
      <c r="B95" s="262" t="s">
        <v>113</v>
      </c>
      <c r="C95" s="221" t="s">
        <v>462</v>
      </c>
      <c r="D95" s="448" t="s">
        <v>366</v>
      </c>
      <c r="E95" s="448" t="s">
        <v>369</v>
      </c>
      <c r="F95" s="448" t="s">
        <v>366</v>
      </c>
      <c r="G95" s="448" t="s">
        <v>369</v>
      </c>
      <c r="H95" s="338">
        <v>8498.630000000001</v>
      </c>
      <c r="I95" s="232">
        <f>финансир!M93</f>
        <v>6899.42</v>
      </c>
      <c r="J95" s="348" t="s">
        <v>506</v>
      </c>
      <c r="K95" s="823" t="s">
        <v>596</v>
      </c>
      <c r="L95" s="230"/>
      <c r="M95" s="265">
        <f t="shared" si="2"/>
        <v>0.81182731805008568</v>
      </c>
    </row>
    <row r="96" spans="1:14" ht="99.75" customHeight="1" x14ac:dyDescent="0.25">
      <c r="A96" s="261" t="s">
        <v>175</v>
      </c>
      <c r="B96" s="262" t="s">
        <v>315</v>
      </c>
      <c r="C96" s="221" t="s">
        <v>462</v>
      </c>
      <c r="D96" s="448" t="s">
        <v>366</v>
      </c>
      <c r="E96" s="448" t="s">
        <v>367</v>
      </c>
      <c r="F96" s="448" t="s">
        <v>366</v>
      </c>
      <c r="G96" s="448" t="s">
        <v>367</v>
      </c>
      <c r="H96" s="338">
        <v>355454.15</v>
      </c>
      <c r="I96" s="232">
        <f>финансир!M94</f>
        <v>340873.87</v>
      </c>
      <c r="J96" s="348" t="s">
        <v>438</v>
      </c>
      <c r="K96" s="823" t="s">
        <v>604</v>
      </c>
      <c r="L96" s="230"/>
      <c r="M96" s="265">
        <f t="shared" si="2"/>
        <v>0.95898126382826021</v>
      </c>
    </row>
    <row r="97" spans="1:13" ht="147.75" customHeight="1" x14ac:dyDescent="0.25">
      <c r="A97" s="261" t="s">
        <v>176</v>
      </c>
      <c r="B97" s="262" t="s">
        <v>316</v>
      </c>
      <c r="C97" s="221" t="s">
        <v>616</v>
      </c>
      <c r="D97" s="448" t="s">
        <v>366</v>
      </c>
      <c r="E97" s="448" t="s">
        <v>367</v>
      </c>
      <c r="F97" s="448" t="s">
        <v>366</v>
      </c>
      <c r="G97" s="448" t="s">
        <v>367</v>
      </c>
      <c r="H97" s="338">
        <v>10919.8</v>
      </c>
      <c r="I97" s="232">
        <f>финансир!M95</f>
        <v>9493.08</v>
      </c>
      <c r="J97" s="348" t="s">
        <v>204</v>
      </c>
      <c r="K97" s="823" t="s">
        <v>444</v>
      </c>
      <c r="L97" s="230"/>
      <c r="M97" s="265">
        <f t="shared" si="2"/>
        <v>0.86934559241011744</v>
      </c>
    </row>
    <row r="98" spans="1:13" ht="15" customHeight="1" x14ac:dyDescent="0.25">
      <c r="A98" s="870" t="s">
        <v>159</v>
      </c>
      <c r="B98" s="870"/>
      <c r="C98" s="249"/>
      <c r="D98" s="282"/>
      <c r="E98" s="267"/>
      <c r="F98" s="251"/>
      <c r="G98" s="251"/>
      <c r="H98" s="342"/>
      <c r="I98" s="251"/>
      <c r="J98" s="359"/>
      <c r="K98" s="919"/>
      <c r="L98" s="251"/>
      <c r="M98" s="233" t="e">
        <f t="shared" si="2"/>
        <v>#DIV/0!</v>
      </c>
    </row>
    <row r="99" spans="1:13" ht="111.75" customHeight="1" x14ac:dyDescent="0.25">
      <c r="A99" s="450"/>
      <c r="B99" s="826" t="s">
        <v>350</v>
      </c>
      <c r="C99" s="221" t="s">
        <v>48</v>
      </c>
      <c r="D99" s="282"/>
      <c r="E99" s="268"/>
      <c r="F99" s="269"/>
      <c r="G99" s="269"/>
      <c r="H99" s="270" t="s">
        <v>143</v>
      </c>
      <c r="I99" s="270" t="s">
        <v>143</v>
      </c>
      <c r="J99" s="360">
        <f>'Целевые индикаторы '!D14</f>
        <v>0.877</v>
      </c>
      <c r="K99" s="360">
        <f>'Целевые индикаторы '!E14</f>
        <v>0.879</v>
      </c>
      <c r="L99" s="449" t="str">
        <f>'Целевые индикаторы '!G14</f>
        <v>За I полугодие 2018 года значение целевого индикатора перевыполнено</v>
      </c>
      <c r="M99" s="233" t="e">
        <f t="shared" si="2"/>
        <v>#VALUE!</v>
      </c>
    </row>
    <row r="100" spans="1:13" ht="140.25" customHeight="1" x14ac:dyDescent="0.25">
      <c r="A100" s="450"/>
      <c r="B100" s="826" t="s">
        <v>239</v>
      </c>
      <c r="C100" s="220" t="s">
        <v>617</v>
      </c>
      <c r="D100" s="282"/>
      <c r="E100" s="268"/>
      <c r="F100" s="269"/>
      <c r="G100" s="269"/>
      <c r="H100" s="270" t="s">
        <v>143</v>
      </c>
      <c r="I100" s="270" t="s">
        <v>143</v>
      </c>
      <c r="J100" s="361">
        <f>'Целевые индикаторы '!D34</f>
        <v>77</v>
      </c>
      <c r="K100" s="355">
        <f>'Целевые индикаторы '!E34</f>
        <v>77</v>
      </c>
      <c r="L100" s="449" t="str">
        <f>'Целевые индикаторы '!G34</f>
        <v>За I полугодие 2018 года значение целевого индикатора выполнено</v>
      </c>
      <c r="M100" s="233" t="e">
        <f t="shared" si="2"/>
        <v>#VALUE!</v>
      </c>
    </row>
    <row r="101" spans="1:13" ht="19.5" customHeight="1" x14ac:dyDescent="0.3">
      <c r="A101" s="271" t="s">
        <v>141</v>
      </c>
      <c r="B101" s="272" t="s">
        <v>278</v>
      </c>
      <c r="C101" s="249"/>
      <c r="D101" s="273"/>
      <c r="E101" s="273"/>
      <c r="F101" s="273"/>
      <c r="G101" s="274"/>
      <c r="H101" s="275">
        <f>H102+H121</f>
        <v>2283.4</v>
      </c>
      <c r="I101" s="275">
        <f>I102+I121</f>
        <v>1080</v>
      </c>
      <c r="J101" s="276"/>
      <c r="K101" s="921"/>
      <c r="L101" s="277"/>
      <c r="M101" s="233">
        <f t="shared" si="2"/>
        <v>0.47297889112726632</v>
      </c>
    </row>
    <row r="102" spans="1:13" ht="92.25" customHeight="1" x14ac:dyDescent="0.3">
      <c r="A102" s="457" t="s">
        <v>161</v>
      </c>
      <c r="B102" s="467" t="s">
        <v>200</v>
      </c>
      <c r="C102" s="249"/>
      <c r="D102" s="273"/>
      <c r="E102" s="273"/>
      <c r="F102" s="273"/>
      <c r="G102" s="274"/>
      <c r="H102" s="275">
        <f>H103+H106+H110+H119</f>
        <v>2283.4</v>
      </c>
      <c r="I102" s="275">
        <f>I103+I106+I110+I119</f>
        <v>1080</v>
      </c>
      <c r="J102" s="278"/>
      <c r="K102" s="359"/>
      <c r="L102" s="277"/>
      <c r="M102" s="233">
        <f t="shared" si="2"/>
        <v>0.47297889112726632</v>
      </c>
    </row>
    <row r="103" spans="1:13" ht="25.5" x14ac:dyDescent="0.25">
      <c r="A103" s="637" t="s">
        <v>273</v>
      </c>
      <c r="B103" s="467" t="s">
        <v>332</v>
      </c>
      <c r="C103" s="249"/>
      <c r="D103" s="448" t="s">
        <v>368</v>
      </c>
      <c r="E103" s="448" t="s">
        <v>367</v>
      </c>
      <c r="F103" s="448" t="s">
        <v>368</v>
      </c>
      <c r="G103" s="448" t="s">
        <v>367</v>
      </c>
      <c r="H103" s="279">
        <f>H104+H105</f>
        <v>0</v>
      </c>
      <c r="I103" s="279">
        <f>I104+I105</f>
        <v>0</v>
      </c>
      <c r="J103" s="359"/>
      <c r="K103" s="359"/>
      <c r="L103" s="230"/>
      <c r="M103" s="233" t="e">
        <f t="shared" si="2"/>
        <v>#DIV/0!</v>
      </c>
    </row>
    <row r="104" spans="1:13" ht="171" hidden="1" customHeight="1" x14ac:dyDescent="0.25">
      <c r="A104" s="957" t="s">
        <v>201</v>
      </c>
      <c r="B104" s="958" t="s">
        <v>213</v>
      </c>
      <c r="C104" s="249" t="s">
        <v>397</v>
      </c>
      <c r="D104" s="448" t="s">
        <v>367</v>
      </c>
      <c r="E104" s="448" t="s">
        <v>367</v>
      </c>
      <c r="F104" s="448" t="s">
        <v>367</v>
      </c>
      <c r="G104" s="448" t="s">
        <v>367</v>
      </c>
      <c r="H104" s="354"/>
      <c r="I104" s="354">
        <f>финансир!L100+финансир!M100</f>
        <v>0</v>
      </c>
      <c r="J104" s="359" t="s">
        <v>0</v>
      </c>
      <c r="K104" s="823" t="s">
        <v>1</v>
      </c>
      <c r="L104" s="826"/>
      <c r="M104" s="233" t="e">
        <f t="shared" si="2"/>
        <v>#DIV/0!</v>
      </c>
    </row>
    <row r="105" spans="1:13" ht="191.25" customHeight="1" x14ac:dyDescent="0.25">
      <c r="A105" s="957"/>
      <c r="B105" s="958"/>
      <c r="C105" s="221" t="s">
        <v>455</v>
      </c>
      <c r="D105" s="448" t="s">
        <v>367</v>
      </c>
      <c r="E105" s="448" t="s">
        <v>367</v>
      </c>
      <c r="F105" s="448" t="s">
        <v>367</v>
      </c>
      <c r="G105" s="448" t="s">
        <v>367</v>
      </c>
      <c r="H105" s="354">
        <v>0</v>
      </c>
      <c r="I105" s="354">
        <f>финансир!L101+финансир!M101</f>
        <v>0</v>
      </c>
      <c r="J105" s="359" t="s">
        <v>439</v>
      </c>
      <c r="K105" s="359" t="s">
        <v>439</v>
      </c>
      <c r="L105" s="826"/>
      <c r="M105" s="233" t="e">
        <f t="shared" si="2"/>
        <v>#DIV/0!</v>
      </c>
    </row>
    <row r="106" spans="1:13" ht="52.5" customHeight="1" x14ac:dyDescent="0.25">
      <c r="A106" s="453" t="s">
        <v>274</v>
      </c>
      <c r="B106" s="458" t="s">
        <v>339</v>
      </c>
      <c r="C106" s="249"/>
      <c r="D106" s="448" t="s">
        <v>366</v>
      </c>
      <c r="E106" s="448" t="s">
        <v>366</v>
      </c>
      <c r="F106" s="448" t="s">
        <v>366</v>
      </c>
      <c r="G106" s="448" t="s">
        <v>366</v>
      </c>
      <c r="H106" s="354">
        <f>H107</f>
        <v>0</v>
      </c>
      <c r="I106" s="354">
        <f>I107</f>
        <v>800</v>
      </c>
      <c r="J106" s="224" t="s">
        <v>202</v>
      </c>
      <c r="K106" s="224" t="s">
        <v>202</v>
      </c>
      <c r="L106" s="959"/>
      <c r="M106" s="233" t="e">
        <f t="shared" si="2"/>
        <v>#DIV/0!</v>
      </c>
    </row>
    <row r="107" spans="1:13" ht="96" customHeight="1" x14ac:dyDescent="0.25">
      <c r="A107" s="453" t="s">
        <v>215</v>
      </c>
      <c r="B107" s="458" t="s">
        <v>340</v>
      </c>
      <c r="C107" s="221" t="s">
        <v>455</v>
      </c>
      <c r="D107" s="448" t="s">
        <v>366</v>
      </c>
      <c r="E107" s="448" t="s">
        <v>366</v>
      </c>
      <c r="F107" s="448" t="s">
        <v>366</v>
      </c>
      <c r="G107" s="448" t="s">
        <v>366</v>
      </c>
      <c r="H107" s="354">
        <v>0</v>
      </c>
      <c r="I107" s="354">
        <f>финансир!L113+финансир!M113</f>
        <v>800</v>
      </c>
      <c r="J107" s="359" t="s">
        <v>507</v>
      </c>
      <c r="K107" s="359" t="s">
        <v>610</v>
      </c>
      <c r="L107" s="959"/>
      <c r="M107" s="233" t="e">
        <f t="shared" si="2"/>
        <v>#DIV/0!</v>
      </c>
    </row>
    <row r="108" spans="1:13" ht="38.25" hidden="1" customHeight="1" x14ac:dyDescent="0.25">
      <c r="A108" s="453" t="s">
        <v>131</v>
      </c>
      <c r="B108" s="458" t="s">
        <v>335</v>
      </c>
      <c r="C108" s="249"/>
      <c r="D108" s="448"/>
      <c r="E108" s="448"/>
      <c r="F108" s="448"/>
      <c r="G108" s="448"/>
      <c r="H108" s="354">
        <v>0</v>
      </c>
      <c r="I108" s="280">
        <f>финансир!L109+финансир!M109</f>
        <v>0</v>
      </c>
      <c r="J108" s="823"/>
      <c r="K108" s="823"/>
      <c r="L108" s="230"/>
      <c r="M108" s="233" t="e">
        <f t="shared" si="2"/>
        <v>#DIV/0!</v>
      </c>
    </row>
    <row r="109" spans="1:13" ht="63.75" hidden="1" customHeight="1" x14ac:dyDescent="0.25">
      <c r="A109" s="453" t="s">
        <v>132</v>
      </c>
      <c r="B109" s="458" t="s">
        <v>341</v>
      </c>
      <c r="C109" s="249"/>
      <c r="D109" s="230"/>
      <c r="E109" s="230"/>
      <c r="F109" s="230"/>
      <c r="G109" s="230"/>
      <c r="H109" s="354">
        <v>0</v>
      </c>
      <c r="I109" s="280">
        <f>финансир!L110+финансир!M110</f>
        <v>0</v>
      </c>
      <c r="J109" s="359"/>
      <c r="K109" s="359"/>
      <c r="L109" s="230"/>
      <c r="M109" s="233" t="e">
        <f t="shared" si="2"/>
        <v>#DIV/0!</v>
      </c>
    </row>
    <row r="110" spans="1:13" ht="38.25" x14ac:dyDescent="0.25">
      <c r="A110" s="453" t="s">
        <v>275</v>
      </c>
      <c r="B110" s="458" t="s">
        <v>342</v>
      </c>
      <c r="C110" s="249"/>
      <c r="D110" s="448" t="s">
        <v>366</v>
      </c>
      <c r="E110" s="448" t="s">
        <v>369</v>
      </c>
      <c r="F110" s="448" t="s">
        <v>366</v>
      </c>
      <c r="G110" s="448" t="s">
        <v>369</v>
      </c>
      <c r="H110" s="354">
        <f>H111+H112</f>
        <v>483.4</v>
      </c>
      <c r="I110" s="354">
        <f>I111+I112</f>
        <v>280</v>
      </c>
      <c r="J110" s="224" t="s">
        <v>202</v>
      </c>
      <c r="K110" s="224" t="s">
        <v>202</v>
      </c>
      <c r="L110" s="230"/>
      <c r="M110" s="233">
        <f t="shared" si="2"/>
        <v>0.57923045097227976</v>
      </c>
    </row>
    <row r="111" spans="1:13" ht="157.5" customHeight="1" x14ac:dyDescent="0.25">
      <c r="A111" s="453" t="s">
        <v>330</v>
      </c>
      <c r="B111" s="458" t="s">
        <v>53</v>
      </c>
      <c r="C111" s="221" t="s">
        <v>455</v>
      </c>
      <c r="D111" s="448" t="s">
        <v>369</v>
      </c>
      <c r="E111" s="448" t="s">
        <v>369</v>
      </c>
      <c r="F111" s="448" t="s">
        <v>369</v>
      </c>
      <c r="G111" s="448" t="s">
        <v>369</v>
      </c>
      <c r="H111" s="354">
        <v>0</v>
      </c>
      <c r="I111" s="354">
        <f>финансир!M115</f>
        <v>0</v>
      </c>
      <c r="J111" s="748" t="s">
        <v>120</v>
      </c>
      <c r="K111" s="249" t="s">
        <v>446</v>
      </c>
      <c r="L111" s="826"/>
      <c r="M111" s="233" t="e">
        <f t="shared" si="2"/>
        <v>#DIV/0!</v>
      </c>
    </row>
    <row r="112" spans="1:13" ht="120.75" customHeight="1" x14ac:dyDescent="0.25">
      <c r="A112" s="453" t="s">
        <v>331</v>
      </c>
      <c r="B112" s="458" t="s">
        <v>54</v>
      </c>
      <c r="C112" s="221" t="s">
        <v>455</v>
      </c>
      <c r="D112" s="448" t="s">
        <v>366</v>
      </c>
      <c r="E112" s="448" t="s">
        <v>367</v>
      </c>
      <c r="F112" s="448" t="s">
        <v>366</v>
      </c>
      <c r="G112" s="448" t="s">
        <v>367</v>
      </c>
      <c r="H112" s="354">
        <f>343.4+140</f>
        <v>483.4</v>
      </c>
      <c r="I112" s="354">
        <f>I113+I114+I115+I116+I117+I118</f>
        <v>280</v>
      </c>
      <c r="J112" s="748" t="s">
        <v>202</v>
      </c>
      <c r="K112" s="748" t="s">
        <v>202</v>
      </c>
      <c r="L112" s="230"/>
      <c r="M112" s="233">
        <f t="shared" si="2"/>
        <v>0.57923045097227976</v>
      </c>
    </row>
    <row r="113" spans="1:13" ht="120" customHeight="1" x14ac:dyDescent="0.25">
      <c r="A113" s="453" t="s">
        <v>216</v>
      </c>
      <c r="B113" s="458" t="s">
        <v>345</v>
      </c>
      <c r="C113" s="221" t="s">
        <v>455</v>
      </c>
      <c r="D113" s="448" t="s">
        <v>366</v>
      </c>
      <c r="E113" s="448" t="s">
        <v>366</v>
      </c>
      <c r="F113" s="448" t="s">
        <v>366</v>
      </c>
      <c r="G113" s="448" t="s">
        <v>366</v>
      </c>
      <c r="H113" s="354">
        <v>70</v>
      </c>
      <c r="I113" s="354">
        <f>финансир!M117</f>
        <v>0</v>
      </c>
      <c r="J113" s="823" t="s">
        <v>120</v>
      </c>
      <c r="K113" s="249" t="s">
        <v>446</v>
      </c>
      <c r="L113" s="826"/>
      <c r="M113" s="233">
        <f t="shared" si="2"/>
        <v>0</v>
      </c>
    </row>
    <row r="114" spans="1:13" ht="102.75" customHeight="1" x14ac:dyDescent="0.25">
      <c r="A114" s="453" t="s">
        <v>217</v>
      </c>
      <c r="B114" s="458" t="s">
        <v>346</v>
      </c>
      <c r="C114" s="221" t="s">
        <v>455</v>
      </c>
      <c r="D114" s="448" t="s">
        <v>369</v>
      </c>
      <c r="E114" s="448" t="s">
        <v>369</v>
      </c>
      <c r="F114" s="448" t="s">
        <v>369</v>
      </c>
      <c r="G114" s="448" t="s">
        <v>369</v>
      </c>
      <c r="H114" s="354">
        <v>0</v>
      </c>
      <c r="I114" s="354">
        <f>финансир!M118</f>
        <v>60</v>
      </c>
      <c r="J114" s="823" t="s">
        <v>508</v>
      </c>
      <c r="K114" s="249" t="s">
        <v>611</v>
      </c>
      <c r="L114" s="826"/>
      <c r="M114" s="233" t="e">
        <f t="shared" si="2"/>
        <v>#DIV/0!</v>
      </c>
    </row>
    <row r="115" spans="1:13" ht="91.5" customHeight="1" x14ac:dyDescent="0.25">
      <c r="A115" s="453" t="s">
        <v>218</v>
      </c>
      <c r="B115" s="458" t="s">
        <v>55</v>
      </c>
      <c r="C115" s="221" t="s">
        <v>455</v>
      </c>
      <c r="D115" s="448" t="s">
        <v>74</v>
      </c>
      <c r="E115" s="448" t="s">
        <v>74</v>
      </c>
      <c r="F115" s="448" t="s">
        <v>74</v>
      </c>
      <c r="G115" s="448" t="s">
        <v>74</v>
      </c>
      <c r="H115" s="354">
        <v>93.4</v>
      </c>
      <c r="I115" s="354">
        <f>финансир!M119</f>
        <v>50</v>
      </c>
      <c r="J115" s="823" t="s">
        <v>440</v>
      </c>
      <c r="K115" s="249" t="s">
        <v>612</v>
      </c>
      <c r="L115" s="826"/>
      <c r="M115" s="233">
        <f t="shared" si="2"/>
        <v>0.53533190578158452</v>
      </c>
    </row>
    <row r="116" spans="1:13" ht="105" customHeight="1" x14ac:dyDescent="0.25">
      <c r="A116" s="453" t="s">
        <v>219</v>
      </c>
      <c r="B116" s="458" t="s">
        <v>56</v>
      </c>
      <c r="C116" s="221" t="s">
        <v>455</v>
      </c>
      <c r="D116" s="448" t="s">
        <v>72</v>
      </c>
      <c r="E116" s="448" t="s">
        <v>72</v>
      </c>
      <c r="F116" s="448" t="s">
        <v>72</v>
      </c>
      <c r="G116" s="448" t="s">
        <v>72</v>
      </c>
      <c r="H116" s="354">
        <v>70</v>
      </c>
      <c r="I116" s="354">
        <f>финансир!M120</f>
        <v>70</v>
      </c>
      <c r="J116" s="823" t="s">
        <v>120</v>
      </c>
      <c r="K116" s="823" t="s">
        <v>442</v>
      </c>
      <c r="L116" s="826"/>
      <c r="M116" s="233">
        <f t="shared" si="2"/>
        <v>1</v>
      </c>
    </row>
    <row r="117" spans="1:13" ht="99" customHeight="1" x14ac:dyDescent="0.25">
      <c r="A117" s="453" t="s">
        <v>57</v>
      </c>
      <c r="B117" s="458" t="s">
        <v>58</v>
      </c>
      <c r="C117" s="221" t="s">
        <v>455</v>
      </c>
      <c r="D117" s="448" t="s">
        <v>368</v>
      </c>
      <c r="E117" s="448" t="s">
        <v>368</v>
      </c>
      <c r="F117" s="448" t="s">
        <v>368</v>
      </c>
      <c r="G117" s="448" t="s">
        <v>368</v>
      </c>
      <c r="H117" s="354">
        <v>150</v>
      </c>
      <c r="I117" s="354">
        <f>финансир!M121</f>
        <v>0</v>
      </c>
      <c r="J117" s="823" t="s">
        <v>509</v>
      </c>
      <c r="K117" s="249" t="s">
        <v>446</v>
      </c>
      <c r="L117" s="826"/>
      <c r="M117" s="233">
        <f t="shared" si="2"/>
        <v>0</v>
      </c>
    </row>
    <row r="118" spans="1:13" ht="99" customHeight="1" x14ac:dyDescent="0.25">
      <c r="A118" s="453" t="s">
        <v>413</v>
      </c>
      <c r="B118" s="458" t="s">
        <v>414</v>
      </c>
      <c r="C118" s="221" t="s">
        <v>455</v>
      </c>
      <c r="D118" s="448" t="s">
        <v>368</v>
      </c>
      <c r="E118" s="448" t="s">
        <v>368</v>
      </c>
      <c r="F118" s="448" t="s">
        <v>368</v>
      </c>
      <c r="G118" s="448" t="s">
        <v>368</v>
      </c>
      <c r="H118" s="354">
        <v>100</v>
      </c>
      <c r="I118" s="354">
        <f>финансир!M122</f>
        <v>100</v>
      </c>
      <c r="J118" s="823" t="s">
        <v>509</v>
      </c>
      <c r="K118" s="823" t="s">
        <v>613</v>
      </c>
      <c r="L118" s="826"/>
      <c r="M118" s="233"/>
    </row>
    <row r="119" spans="1:13" x14ac:dyDescent="0.25">
      <c r="A119" s="453" t="s">
        <v>276</v>
      </c>
      <c r="B119" s="458" t="s">
        <v>258</v>
      </c>
      <c r="C119" s="249"/>
      <c r="D119" s="448" t="s">
        <v>369</v>
      </c>
      <c r="E119" s="448" t="s">
        <v>369</v>
      </c>
      <c r="F119" s="448" t="s">
        <v>369</v>
      </c>
      <c r="G119" s="448" t="s">
        <v>369</v>
      </c>
      <c r="H119" s="354">
        <f>H120</f>
        <v>1800</v>
      </c>
      <c r="I119" s="354">
        <f>I120</f>
        <v>0</v>
      </c>
      <c r="J119" s="748" t="s">
        <v>202</v>
      </c>
      <c r="K119" s="748" t="s">
        <v>202</v>
      </c>
      <c r="L119" s="230"/>
      <c r="M119" s="233">
        <f t="shared" si="2"/>
        <v>0</v>
      </c>
    </row>
    <row r="120" spans="1:13" ht="88.5" customHeight="1" x14ac:dyDescent="0.25">
      <c r="A120" s="465" t="s">
        <v>220</v>
      </c>
      <c r="B120" s="458" t="s">
        <v>349</v>
      </c>
      <c r="C120" s="221" t="s">
        <v>455</v>
      </c>
      <c r="D120" s="448" t="s">
        <v>369</v>
      </c>
      <c r="E120" s="448" t="s">
        <v>369</v>
      </c>
      <c r="F120" s="448" t="s">
        <v>369</v>
      </c>
      <c r="G120" s="448" t="s">
        <v>369</v>
      </c>
      <c r="H120" s="354">
        <v>1800</v>
      </c>
      <c r="I120" s="280">
        <f>финансир!M124</f>
        <v>0</v>
      </c>
      <c r="J120" s="823" t="s">
        <v>510</v>
      </c>
      <c r="K120" s="249" t="s">
        <v>446</v>
      </c>
      <c r="L120" s="826"/>
      <c r="M120" s="233">
        <f t="shared" si="2"/>
        <v>0</v>
      </c>
    </row>
    <row r="121" spans="1:13" ht="69" customHeight="1" x14ac:dyDescent="0.25">
      <c r="A121" s="466" t="s">
        <v>196</v>
      </c>
      <c r="B121" s="467" t="s">
        <v>209</v>
      </c>
      <c r="C121" s="819"/>
      <c r="D121" s="448" t="s">
        <v>367</v>
      </c>
      <c r="E121" s="448" t="s">
        <v>367</v>
      </c>
      <c r="F121" s="448" t="s">
        <v>367</v>
      </c>
      <c r="G121" s="448" t="s">
        <v>367</v>
      </c>
      <c r="H121" s="279">
        <f>H122</f>
        <v>0</v>
      </c>
      <c r="I121" s="279">
        <f>I122</f>
        <v>0</v>
      </c>
      <c r="J121" s="224" t="s">
        <v>202</v>
      </c>
      <c r="K121" s="448" t="s">
        <v>202</v>
      </c>
      <c r="L121" s="826"/>
      <c r="M121" s="233" t="e">
        <f t="shared" si="2"/>
        <v>#DIV/0!</v>
      </c>
    </row>
    <row r="122" spans="1:13" ht="118.5" customHeight="1" x14ac:dyDescent="0.25">
      <c r="A122" s="468" t="s">
        <v>110</v>
      </c>
      <c r="B122" s="458" t="s">
        <v>365</v>
      </c>
      <c r="C122" s="221" t="s">
        <v>455</v>
      </c>
      <c r="D122" s="448" t="s">
        <v>367</v>
      </c>
      <c r="E122" s="448" t="s">
        <v>367</v>
      </c>
      <c r="F122" s="448" t="s">
        <v>367</v>
      </c>
      <c r="G122" s="448" t="s">
        <v>367</v>
      </c>
      <c r="H122" s="279">
        <v>0</v>
      </c>
      <c r="I122" s="280">
        <f>финансир!L126+финансир!M126</f>
        <v>0</v>
      </c>
      <c r="J122" s="823" t="s">
        <v>441</v>
      </c>
      <c r="K122" s="823"/>
      <c r="L122" s="230"/>
      <c r="M122" s="233" t="e">
        <f t="shared" si="2"/>
        <v>#DIV/0!</v>
      </c>
    </row>
    <row r="123" spans="1:13" x14ac:dyDescent="0.25">
      <c r="A123" s="870" t="s">
        <v>351</v>
      </c>
      <c r="B123" s="870"/>
      <c r="C123" s="281"/>
      <c r="D123" s="282"/>
      <c r="E123" s="267"/>
      <c r="F123" s="251"/>
      <c r="G123" s="251"/>
      <c r="H123" s="343"/>
      <c r="I123" s="232"/>
      <c r="J123" s="359"/>
      <c r="K123" s="919"/>
      <c r="L123" s="251"/>
      <c r="M123" s="233" t="e">
        <f t="shared" si="2"/>
        <v>#DIV/0!</v>
      </c>
    </row>
    <row r="124" spans="1:13" ht="86.25" customHeight="1" x14ac:dyDescent="0.25">
      <c r="A124" s="450"/>
      <c r="B124" s="826" t="s">
        <v>149</v>
      </c>
      <c r="C124" s="221" t="s">
        <v>461</v>
      </c>
      <c r="D124" s="282"/>
      <c r="E124" s="268"/>
      <c r="F124" s="269"/>
      <c r="G124" s="269"/>
      <c r="H124" s="270" t="s">
        <v>143</v>
      </c>
      <c r="I124" s="270" t="s">
        <v>143</v>
      </c>
      <c r="J124" s="960">
        <f>'Целевые индикаторы '!D16</f>
        <v>100</v>
      </c>
      <c r="K124" s="416">
        <f>'Целевые индикаторы '!E16</f>
        <v>100</v>
      </c>
      <c r="L124" s="354" t="str">
        <f>'Целевые индикаторы '!G16</f>
        <v>За I полугодие 2018 года значение целевого индикатора выполнено</v>
      </c>
      <c r="M124" s="233" t="e">
        <f t="shared" si="2"/>
        <v>#VALUE!</v>
      </c>
    </row>
    <row r="125" spans="1:13" ht="102" customHeight="1" x14ac:dyDescent="0.25">
      <c r="A125" s="450"/>
      <c r="B125" s="826" t="s">
        <v>144</v>
      </c>
      <c r="C125" s="221" t="s">
        <v>463</v>
      </c>
      <c r="D125" s="282"/>
      <c r="E125" s="268"/>
      <c r="F125" s="269"/>
      <c r="G125" s="269"/>
      <c r="H125" s="270" t="s">
        <v>143</v>
      </c>
      <c r="I125" s="270" t="s">
        <v>143</v>
      </c>
      <c r="J125" s="362">
        <f>'Целевые индикаторы '!D17</f>
        <v>11</v>
      </c>
      <c r="K125" s="961">
        <f>'Целевые индикаторы '!E17</f>
        <v>11</v>
      </c>
      <c r="L125" s="354" t="str">
        <f>'Целевые индикаторы '!G17</f>
        <v>За I полугодие 2018 года значение целевого индикатора выполнено</v>
      </c>
      <c r="M125" s="233" t="e">
        <f t="shared" si="2"/>
        <v>#VALUE!</v>
      </c>
    </row>
    <row r="126" spans="1:13" ht="93.75" customHeight="1" x14ac:dyDescent="0.25">
      <c r="A126" s="450"/>
      <c r="B126" s="826" t="s">
        <v>150</v>
      </c>
      <c r="C126" s="221" t="s">
        <v>463</v>
      </c>
      <c r="D126" s="282"/>
      <c r="E126" s="268"/>
      <c r="F126" s="269"/>
      <c r="G126" s="269"/>
      <c r="H126" s="270" t="s">
        <v>143</v>
      </c>
      <c r="I126" s="270" t="s">
        <v>143</v>
      </c>
      <c r="J126" s="962">
        <f>'Целевые индикаторы '!D18</f>
        <v>1.5</v>
      </c>
      <c r="K126" s="356">
        <f>'Целевые индикаторы '!E18</f>
        <v>1.5</v>
      </c>
      <c r="L126" s="354" t="str">
        <f>'Целевые индикаторы '!G18</f>
        <v>За I полугодие 2018 года значение целевого индикатора выполнено</v>
      </c>
      <c r="M126" s="233" t="e">
        <f t="shared" si="2"/>
        <v>#VALUE!</v>
      </c>
    </row>
    <row r="127" spans="1:13" ht="38.25" x14ac:dyDescent="0.25">
      <c r="A127" s="283" t="s">
        <v>279</v>
      </c>
      <c r="B127" s="467" t="s">
        <v>221</v>
      </c>
      <c r="C127" s="284"/>
      <c r="D127" s="448"/>
      <c r="E127" s="448"/>
      <c r="F127" s="448"/>
      <c r="G127" s="448"/>
      <c r="H127" s="285">
        <f>H128</f>
        <v>98434</v>
      </c>
      <c r="I127" s="285">
        <f>I128</f>
        <v>78865.638999999996</v>
      </c>
      <c r="J127" s="359"/>
      <c r="K127" s="922"/>
      <c r="L127" s="230"/>
      <c r="M127" s="233">
        <f t="shared" si="2"/>
        <v>0.80120323262287418</v>
      </c>
    </row>
    <row r="128" spans="1:13" ht="63" customHeight="1" x14ac:dyDescent="0.25">
      <c r="A128" s="457" t="s">
        <v>161</v>
      </c>
      <c r="B128" s="467" t="s">
        <v>222</v>
      </c>
      <c r="C128" s="284"/>
      <c r="D128" s="448"/>
      <c r="E128" s="448"/>
      <c r="F128" s="448"/>
      <c r="G128" s="448"/>
      <c r="H128" s="285">
        <f>SUM(H129:H135)</f>
        <v>98434</v>
      </c>
      <c r="I128" s="285">
        <f>I129+I130+I131+I132+I133+I134+I135</f>
        <v>78865.638999999996</v>
      </c>
      <c r="J128" s="359"/>
      <c r="K128" s="922"/>
      <c r="L128" s="230"/>
      <c r="M128" s="233">
        <f t="shared" si="2"/>
        <v>0.80120323262287418</v>
      </c>
    </row>
    <row r="129" spans="1:13" ht="60.75" customHeight="1" x14ac:dyDescent="0.25">
      <c r="A129" s="963" t="s">
        <v>273</v>
      </c>
      <c r="B129" s="826" t="s">
        <v>260</v>
      </c>
      <c r="C129" s="286" t="s">
        <v>59</v>
      </c>
      <c r="D129" s="448" t="s">
        <v>366</v>
      </c>
      <c r="E129" s="448" t="s">
        <v>367</v>
      </c>
      <c r="F129" s="448" t="s">
        <v>366</v>
      </c>
      <c r="G129" s="448" t="s">
        <v>367</v>
      </c>
      <c r="H129" s="287">
        <v>11914.08</v>
      </c>
      <c r="I129" s="280">
        <f>финансир!M131</f>
        <v>5211.6450000000004</v>
      </c>
      <c r="J129" s="348" t="s">
        <v>511</v>
      </c>
      <c r="K129" s="441" t="s">
        <v>530</v>
      </c>
      <c r="L129" s="826" t="s">
        <v>21</v>
      </c>
      <c r="M129" s="233">
        <f t="shared" si="2"/>
        <v>0.43743579025824908</v>
      </c>
    </row>
    <row r="130" spans="1:13" ht="89.25" customHeight="1" x14ac:dyDescent="0.25">
      <c r="A130" s="468" t="s">
        <v>274</v>
      </c>
      <c r="B130" s="826" t="s">
        <v>138</v>
      </c>
      <c r="C130" s="286" t="s">
        <v>59</v>
      </c>
      <c r="D130" s="448" t="s">
        <v>366</v>
      </c>
      <c r="E130" s="448" t="s">
        <v>367</v>
      </c>
      <c r="F130" s="448" t="s">
        <v>366</v>
      </c>
      <c r="G130" s="448" t="s">
        <v>367</v>
      </c>
      <c r="H130" s="287">
        <v>1353.52</v>
      </c>
      <c r="I130" s="280">
        <f>финансир!M132</f>
        <v>984.89099999999996</v>
      </c>
      <c r="J130" s="348" t="s">
        <v>512</v>
      </c>
      <c r="K130" s="923" t="s">
        <v>531</v>
      </c>
      <c r="L130" s="288"/>
      <c r="M130" s="233">
        <f t="shared" si="2"/>
        <v>0.72765160470476975</v>
      </c>
    </row>
    <row r="131" spans="1:13" ht="93" hidden="1" customHeight="1" x14ac:dyDescent="0.25">
      <c r="A131" s="468" t="s">
        <v>275</v>
      </c>
      <c r="B131" s="826" t="s">
        <v>49</v>
      </c>
      <c r="C131" s="286" t="s">
        <v>59</v>
      </c>
      <c r="D131" s="448"/>
      <c r="E131" s="448"/>
      <c r="F131" s="448"/>
      <c r="G131" s="448"/>
      <c r="H131" s="287"/>
      <c r="I131" s="280">
        <f>финансир!M133</f>
        <v>0</v>
      </c>
      <c r="J131" s="348"/>
      <c r="K131" s="923"/>
      <c r="L131" s="288"/>
      <c r="M131" s="233"/>
    </row>
    <row r="132" spans="1:13" s="459" customFormat="1" ht="123.75" customHeight="1" x14ac:dyDescent="0.25">
      <c r="A132" s="468" t="s">
        <v>275</v>
      </c>
      <c r="B132" s="826" t="s">
        <v>136</v>
      </c>
      <c r="C132" s="286" t="s">
        <v>59</v>
      </c>
      <c r="D132" s="448" t="s">
        <v>366</v>
      </c>
      <c r="E132" s="448" t="s">
        <v>369</v>
      </c>
      <c r="F132" s="448" t="s">
        <v>366</v>
      </c>
      <c r="G132" s="448" t="s">
        <v>369</v>
      </c>
      <c r="H132" s="287">
        <v>250</v>
      </c>
      <c r="I132" s="280">
        <f>финансир!M134</f>
        <v>365.13499999999999</v>
      </c>
      <c r="J132" s="348" t="s">
        <v>513</v>
      </c>
      <c r="K132" s="964" t="s">
        <v>447</v>
      </c>
      <c r="L132" s="230"/>
      <c r="M132" s="233">
        <f t="shared" si="2"/>
        <v>1.4605399999999999</v>
      </c>
    </row>
    <row r="133" spans="1:13" s="459" customFormat="1" ht="141" customHeight="1" x14ac:dyDescent="0.25">
      <c r="A133" s="468" t="s">
        <v>276</v>
      </c>
      <c r="B133" s="826" t="s">
        <v>24</v>
      </c>
      <c r="C133" s="286" t="s">
        <v>59</v>
      </c>
      <c r="D133" s="448" t="s">
        <v>73</v>
      </c>
      <c r="E133" s="448" t="s">
        <v>73</v>
      </c>
      <c r="F133" s="448" t="s">
        <v>73</v>
      </c>
      <c r="G133" s="448" t="s">
        <v>73</v>
      </c>
      <c r="H133" s="287">
        <v>0</v>
      </c>
      <c r="I133" s="280">
        <f>финансир!M135</f>
        <v>0</v>
      </c>
      <c r="J133" s="823" t="s">
        <v>36</v>
      </c>
      <c r="K133" s="748" t="s">
        <v>22</v>
      </c>
      <c r="L133" s="472"/>
      <c r="M133" s="233" t="e">
        <f t="shared" si="2"/>
        <v>#DIV/0!</v>
      </c>
    </row>
    <row r="134" spans="1:13" s="459" customFormat="1" ht="54.75" customHeight="1" x14ac:dyDescent="0.25">
      <c r="A134" s="468" t="s">
        <v>277</v>
      </c>
      <c r="B134" s="826" t="s">
        <v>224</v>
      </c>
      <c r="C134" s="286" t="s">
        <v>59</v>
      </c>
      <c r="D134" s="448" t="s">
        <v>74</v>
      </c>
      <c r="E134" s="448" t="s">
        <v>74</v>
      </c>
      <c r="F134" s="448" t="s">
        <v>74</v>
      </c>
      <c r="G134" s="448" t="s">
        <v>74</v>
      </c>
      <c r="H134" s="287">
        <v>100</v>
      </c>
      <c r="I134" s="280">
        <f>финансир!M136</f>
        <v>27.949000000000002</v>
      </c>
      <c r="J134" s="349" t="s">
        <v>514</v>
      </c>
      <c r="K134" s="349" t="s">
        <v>532</v>
      </c>
      <c r="L134" s="230"/>
      <c r="M134" s="233">
        <f t="shared" si="2"/>
        <v>0.27949000000000002</v>
      </c>
    </row>
    <row r="135" spans="1:13" ht="130.5" customHeight="1" x14ac:dyDescent="0.25">
      <c r="A135" s="468" t="s">
        <v>108</v>
      </c>
      <c r="B135" s="826" t="s">
        <v>395</v>
      </c>
      <c r="C135" s="286" t="s">
        <v>59</v>
      </c>
      <c r="D135" s="448" t="s">
        <v>366</v>
      </c>
      <c r="E135" s="448" t="s">
        <v>367</v>
      </c>
      <c r="F135" s="448" t="s">
        <v>366</v>
      </c>
      <c r="G135" s="448">
        <v>40500</v>
      </c>
      <c r="H135" s="287">
        <v>84816.4</v>
      </c>
      <c r="I135" s="280">
        <f>финансир!L137</f>
        <v>72276.019</v>
      </c>
      <c r="J135" s="260" t="s">
        <v>515</v>
      </c>
      <c r="K135" s="826" t="s">
        <v>533</v>
      </c>
      <c r="L135" s="450"/>
      <c r="M135" s="233">
        <f t="shared" si="2"/>
        <v>0.85214674284690228</v>
      </c>
    </row>
    <row r="136" spans="1:13" x14ac:dyDescent="0.25">
      <c r="A136" s="870" t="s">
        <v>352</v>
      </c>
      <c r="B136" s="870"/>
      <c r="C136" s="281"/>
      <c r="D136" s="282"/>
      <c r="E136" s="267"/>
      <c r="F136" s="269"/>
      <c r="G136" s="269"/>
      <c r="H136" s="269"/>
      <c r="I136" s="269"/>
      <c r="J136" s="264"/>
      <c r="K136" s="919"/>
      <c r="L136" s="251"/>
      <c r="M136" s="233" t="e">
        <f t="shared" ref="M136:M169" si="3">I136/H136</f>
        <v>#DIV/0!</v>
      </c>
    </row>
    <row r="137" spans="1:13" ht="136.5" customHeight="1" x14ac:dyDescent="0.25">
      <c r="A137" s="450"/>
      <c r="B137" s="826" t="s">
        <v>353</v>
      </c>
      <c r="C137" s="286" t="s">
        <v>59</v>
      </c>
      <c r="D137" s="965"/>
      <c r="E137" s="268"/>
      <c r="F137" s="289"/>
      <c r="G137" s="289"/>
      <c r="H137" s="289"/>
      <c r="I137" s="289"/>
      <c r="J137" s="938">
        <f>'Целевые индикаторы '!D20</f>
        <v>0.55000000000000004</v>
      </c>
      <c r="K137" s="930">
        <f>'Целевые индикаторы '!E20</f>
        <v>0.42</v>
      </c>
      <c r="L137" s="458" t="str">
        <f>'Целевые индикаторы '!G20</f>
        <v>По состоянию на 01.07.2018 численность безработных граждан, зарегистрированных в государственных учреждениях службы занятости населения, составила 2668 человек. Уровень регистрируемой безработицы составил 0,42%</v>
      </c>
      <c r="M137" s="233" t="e">
        <v>#DIV/0!</v>
      </c>
    </row>
    <row r="138" spans="1:13" ht="147" hidden="1" customHeight="1" x14ac:dyDescent="0.25">
      <c r="A138" s="450"/>
      <c r="B138" s="826" t="s">
        <v>60</v>
      </c>
      <c r="C138" s="286" t="s">
        <v>59</v>
      </c>
      <c r="D138" s="965"/>
      <c r="E138" s="268"/>
      <c r="F138" s="289"/>
      <c r="G138" s="289"/>
      <c r="H138" s="289"/>
      <c r="I138" s="289"/>
      <c r="J138" s="966" t="e">
        <f>'Целевые индикаторы '!#REF!</f>
        <v>#REF!</v>
      </c>
      <c r="K138" s="966"/>
      <c r="L138" s="967" t="str">
        <f>'[1]Целевые индикаторы '!G21</f>
        <v xml:space="preserve">Количество получателей государственных услуг в сфере занятости  составило  85127 человек. </v>
      </c>
      <c r="M138" s="233"/>
    </row>
    <row r="139" spans="1:13" ht="51" customHeight="1" x14ac:dyDescent="0.25">
      <c r="A139" s="450"/>
      <c r="B139" s="826" t="s">
        <v>384</v>
      </c>
      <c r="C139" s="286" t="s">
        <v>59</v>
      </c>
      <c r="D139" s="965"/>
      <c r="E139" s="268"/>
      <c r="F139" s="290"/>
      <c r="G139" s="290"/>
      <c r="H139" s="290"/>
      <c r="I139" s="290"/>
      <c r="J139" s="933">
        <f>'Целевые индикаторы '!D22</f>
        <v>6150</v>
      </c>
      <c r="K139" s="931">
        <f>'Целевые индикаторы '!E22</f>
        <v>6153</v>
      </c>
      <c r="L139" s="826" t="str">
        <f>'Целевые индикаторы '!G22</f>
        <v>Количество работников прошедших обучение за 6 месяцев 2018 года составило 6153 человека</v>
      </c>
      <c r="M139" s="233" t="e">
        <v>#DIV/0!</v>
      </c>
    </row>
    <row r="140" spans="1:13" ht="56.25" customHeight="1" x14ac:dyDescent="0.25">
      <c r="A140" s="450"/>
      <c r="B140" s="826" t="s">
        <v>61</v>
      </c>
      <c r="C140" s="286" t="s">
        <v>59</v>
      </c>
      <c r="D140" s="965"/>
      <c r="E140" s="268"/>
      <c r="F140" s="289"/>
      <c r="G140" s="289"/>
      <c r="H140" s="289"/>
      <c r="I140" s="289"/>
      <c r="J140" s="932">
        <f>'Целевые индикаторы '!D21</f>
        <v>42250</v>
      </c>
      <c r="K140" s="966">
        <f>'Целевые индикаторы '!E21</f>
        <v>44786</v>
      </c>
      <c r="L140" s="358" t="str">
        <f>'Целевые индикаторы '!G21</f>
        <v xml:space="preserve">Количество получателей государственных услуг в сфере занятости за 6 месяцев 2018 года составило  44786 человек. </v>
      </c>
      <c r="M140" s="233" t="e">
        <v>#DIV/0!</v>
      </c>
    </row>
    <row r="141" spans="1:13" ht="226.5" customHeight="1" x14ac:dyDescent="0.25">
      <c r="A141" s="450"/>
      <c r="B141" s="826" t="s">
        <v>62</v>
      </c>
      <c r="C141" s="286" t="s">
        <v>59</v>
      </c>
      <c r="D141" s="965"/>
      <c r="E141" s="268"/>
      <c r="F141" s="289"/>
      <c r="G141" s="289"/>
      <c r="H141" s="289"/>
      <c r="I141" s="289"/>
      <c r="J141" s="934">
        <f>'Целевые индикаторы '!D23</f>
        <v>245</v>
      </c>
      <c r="K141" s="934">
        <f>'Целевые индикаторы '!E23</f>
        <v>106</v>
      </c>
      <c r="L141" s="458" t="str">
        <f>'Целевые индикаторы '!G23</f>
        <v>За 6 месяцев 2018 года численность пострадавших в результате несчастных случаев на производстве составила 106 человек, что в 2,3 раза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пропаганда вопросов охраны труда, применения превентивных мер по организации безопасного труда.</v>
      </c>
      <c r="M141" s="233" t="e">
        <v>#DIV/0!</v>
      </c>
    </row>
    <row r="142" spans="1:13" ht="57" customHeight="1" x14ac:dyDescent="0.25">
      <c r="A142" s="450"/>
      <c r="B142" s="826" t="s">
        <v>63</v>
      </c>
      <c r="C142" s="286" t="s">
        <v>59</v>
      </c>
      <c r="D142" s="965"/>
      <c r="E142" s="268"/>
      <c r="F142" s="289"/>
      <c r="G142" s="289"/>
      <c r="H142" s="289"/>
      <c r="I142" s="289"/>
      <c r="J142" s="933">
        <f>'Целевые индикаторы '!D24</f>
        <v>9000</v>
      </c>
      <c r="K142" s="934">
        <f>'Целевые индикаторы '!E24</f>
        <v>11012</v>
      </c>
      <c r="L142" s="823" t="str">
        <f>'Целевые индикаторы '!G24</f>
        <v xml:space="preserve">За 6 месяцев 2018 года специальная оценка условий труда проведена на 11012  рабочих местах. </v>
      </c>
      <c r="M142" s="233" t="e">
        <v>#DIV/0!</v>
      </c>
    </row>
    <row r="143" spans="1:13" ht="46.5" customHeight="1" x14ac:dyDescent="0.25">
      <c r="A143" s="450"/>
      <c r="B143" s="826" t="s">
        <v>377</v>
      </c>
      <c r="C143" s="286" t="s">
        <v>59</v>
      </c>
      <c r="D143" s="965"/>
      <c r="E143" s="268"/>
      <c r="F143" s="289"/>
      <c r="G143" s="289"/>
      <c r="H143" s="289"/>
      <c r="I143" s="289"/>
      <c r="J143" s="287" t="str">
        <f>'Целевые индикаторы '!D25</f>
        <v>-</v>
      </c>
      <c r="K143" s="900" t="s">
        <v>64</v>
      </c>
      <c r="L143" s="900"/>
      <c r="M143" s="233" t="e">
        <v>#DIV/0!</v>
      </c>
    </row>
    <row r="144" spans="1:13" ht="48" customHeight="1" x14ac:dyDescent="0.25">
      <c r="A144" s="450"/>
      <c r="B144" s="826" t="s">
        <v>378</v>
      </c>
      <c r="C144" s="286" t="s">
        <v>59</v>
      </c>
      <c r="D144" s="282"/>
      <c r="E144" s="268"/>
      <c r="F144" s="290"/>
      <c r="G144" s="290"/>
      <c r="H144" s="290"/>
      <c r="I144" s="290"/>
      <c r="J144" s="287" t="str">
        <f>'Целевые индикаторы '!D26</f>
        <v>-</v>
      </c>
      <c r="K144" s="900"/>
      <c r="L144" s="900"/>
      <c r="M144" s="233" t="e">
        <f t="shared" si="3"/>
        <v>#DIV/0!</v>
      </c>
    </row>
    <row r="145" spans="1:13" s="459" customFormat="1" ht="93" hidden="1" customHeight="1" x14ac:dyDescent="0.25">
      <c r="A145" s="450"/>
      <c r="B145" s="291" t="s">
        <v>2</v>
      </c>
      <c r="C145" s="286" t="s">
        <v>59</v>
      </c>
      <c r="D145" s="282"/>
      <c r="E145" s="268"/>
      <c r="F145" s="290"/>
      <c r="G145" s="290"/>
      <c r="H145" s="290"/>
      <c r="I145" s="290"/>
      <c r="J145" s="354" t="e">
        <f>'Целевые индикаторы '!#REF!</f>
        <v>#REF!</v>
      </c>
      <c r="K145" s="354" t="e">
        <f>'Целевые индикаторы '!#REF!</f>
        <v>#REF!</v>
      </c>
      <c r="L145" s="354" t="e">
        <f>'Целевые индикаторы '!#REF!</f>
        <v>#REF!</v>
      </c>
      <c r="M145" s="233"/>
    </row>
    <row r="146" spans="1:13" ht="57.75" customHeight="1" x14ac:dyDescent="0.25">
      <c r="A146" s="292" t="s">
        <v>280</v>
      </c>
      <c r="B146" s="293" t="s">
        <v>261</v>
      </c>
      <c r="C146" s="249"/>
      <c r="D146" s="245"/>
      <c r="E146" s="245"/>
      <c r="F146" s="245"/>
      <c r="G146" s="245"/>
      <c r="H146" s="294">
        <f>H147</f>
        <v>985.74</v>
      </c>
      <c r="I146" s="294">
        <f>I147</f>
        <v>1253.077</v>
      </c>
      <c r="J146" s="295"/>
      <c r="K146" s="924"/>
      <c r="L146" s="230"/>
      <c r="M146" s="233">
        <f t="shared" si="3"/>
        <v>1.2712043743786394</v>
      </c>
    </row>
    <row r="147" spans="1:13" ht="57.75" customHeight="1" x14ac:dyDescent="0.25">
      <c r="A147" s="457" t="s">
        <v>161</v>
      </c>
      <c r="B147" s="467" t="s">
        <v>226</v>
      </c>
      <c r="C147" s="249"/>
      <c r="D147" s="245"/>
      <c r="E147" s="245"/>
      <c r="F147" s="245"/>
      <c r="G147" s="245"/>
      <c r="H147" s="294">
        <f>H148+H149+H150</f>
        <v>985.74</v>
      </c>
      <c r="I147" s="294">
        <f>I148+I149+I150</f>
        <v>1253.077</v>
      </c>
      <c r="J147" s="296"/>
      <c r="K147" s="924"/>
      <c r="L147" s="230"/>
      <c r="M147" s="233">
        <f t="shared" si="3"/>
        <v>1.2712043743786394</v>
      </c>
    </row>
    <row r="148" spans="1:13" ht="96.75" customHeight="1" x14ac:dyDescent="0.25">
      <c r="A148" s="297" t="s">
        <v>273</v>
      </c>
      <c r="B148" s="826" t="s">
        <v>227</v>
      </c>
      <c r="C148" s="286" t="s">
        <v>59</v>
      </c>
      <c r="D148" s="448" t="s">
        <v>368</v>
      </c>
      <c r="E148" s="448" t="s">
        <v>367</v>
      </c>
      <c r="F148" s="448" t="s">
        <v>368</v>
      </c>
      <c r="G148" s="448" t="s">
        <v>367</v>
      </c>
      <c r="H148" s="287">
        <f>'[2]план-график'!$G$302+'[2]план-график'!$H$302</f>
        <v>177.45000000000002</v>
      </c>
      <c r="I148" s="280">
        <f>финансир!M144</f>
        <v>225.57400000000001</v>
      </c>
      <c r="J148" s="350" t="s">
        <v>516</v>
      </c>
      <c r="K148" s="935" t="s">
        <v>534</v>
      </c>
      <c r="L148" s="298"/>
      <c r="M148" s="233">
        <f t="shared" si="3"/>
        <v>1.2711975204282897</v>
      </c>
    </row>
    <row r="149" spans="1:13" ht="57" customHeight="1" x14ac:dyDescent="0.25">
      <c r="A149" s="297" t="s">
        <v>274</v>
      </c>
      <c r="B149" s="458" t="s">
        <v>122</v>
      </c>
      <c r="C149" s="286" t="s">
        <v>59</v>
      </c>
      <c r="D149" s="448" t="s">
        <v>368</v>
      </c>
      <c r="E149" s="448" t="s">
        <v>369</v>
      </c>
      <c r="F149" s="448" t="s">
        <v>368</v>
      </c>
      <c r="G149" s="448" t="s">
        <v>369</v>
      </c>
      <c r="H149" s="287">
        <v>0</v>
      </c>
      <c r="I149" s="280">
        <f>финансир!M145</f>
        <v>0</v>
      </c>
      <c r="J149" s="348" t="s">
        <v>517</v>
      </c>
      <c r="K149" s="359" t="s">
        <v>450</v>
      </c>
      <c r="L149" s="472"/>
      <c r="M149" s="233" t="e">
        <f t="shared" si="3"/>
        <v>#DIV/0!</v>
      </c>
    </row>
    <row r="150" spans="1:13" ht="95.25" customHeight="1" x14ac:dyDescent="0.25">
      <c r="A150" s="297" t="s">
        <v>275</v>
      </c>
      <c r="B150" s="826" t="s">
        <v>76</v>
      </c>
      <c r="C150" s="286" t="s">
        <v>59</v>
      </c>
      <c r="D150" s="448" t="s">
        <v>368</v>
      </c>
      <c r="E150" s="448" t="s">
        <v>367</v>
      </c>
      <c r="F150" s="448" t="s">
        <v>368</v>
      </c>
      <c r="G150" s="448" t="s">
        <v>367</v>
      </c>
      <c r="H150" s="287">
        <f>'[2]план-график'!$G$306+'[2]план-график'!$H$306</f>
        <v>808.29</v>
      </c>
      <c r="I150" s="280">
        <f>финансир!L146</f>
        <v>1027.5029999999999</v>
      </c>
      <c r="J150" s="350" t="s">
        <v>516</v>
      </c>
      <c r="K150" s="935" t="s">
        <v>534</v>
      </c>
      <c r="L150" s="298"/>
      <c r="M150" s="233">
        <f t="shared" si="3"/>
        <v>1.2712058790780536</v>
      </c>
    </row>
    <row r="151" spans="1:13" x14ac:dyDescent="0.25">
      <c r="A151" s="870" t="s">
        <v>354</v>
      </c>
      <c r="B151" s="870"/>
      <c r="C151" s="249"/>
      <c r="D151" s="282"/>
      <c r="E151" s="968"/>
      <c r="F151" s="313"/>
      <c r="G151" s="313"/>
      <c r="H151" s="344"/>
      <c r="I151" s="313"/>
      <c r="J151" s="359"/>
      <c r="K151" s="925"/>
      <c r="L151" s="299"/>
      <c r="M151" s="233" t="e">
        <f t="shared" si="3"/>
        <v>#DIV/0!</v>
      </c>
    </row>
    <row r="152" spans="1:13" ht="82.5" customHeight="1" x14ac:dyDescent="0.25">
      <c r="A152" s="450"/>
      <c r="B152" s="826" t="s">
        <v>358</v>
      </c>
      <c r="C152" s="286" t="s">
        <v>59</v>
      </c>
      <c r="D152" s="282"/>
      <c r="E152" s="448"/>
      <c r="F152" s="289"/>
      <c r="G152" s="289"/>
      <c r="H152" s="289"/>
      <c r="I152" s="289"/>
      <c r="J152" s="932">
        <f>'Целевые индикаторы '!D28</f>
        <v>750</v>
      </c>
      <c r="K152" s="934">
        <f>'Целевые индикаторы '!E28</f>
        <v>394</v>
      </c>
      <c r="L152" s="936" t="str">
        <f>'Целевые индикаторы '!G28</f>
        <v>Показатель будет выполнен к концу 2018 года.</v>
      </c>
      <c r="M152" s="233" t="e">
        <f t="shared" si="3"/>
        <v>#DIV/0!</v>
      </c>
    </row>
    <row r="153" spans="1:13" ht="51" hidden="1" customHeight="1" x14ac:dyDescent="0.25">
      <c r="A153" s="450"/>
      <c r="B153" s="826" t="s">
        <v>93</v>
      </c>
      <c r="C153" s="286" t="s">
        <v>399</v>
      </c>
      <c r="D153" s="282"/>
      <c r="E153" s="448"/>
      <c r="F153" s="300"/>
      <c r="G153" s="300"/>
      <c r="H153" s="300"/>
      <c r="I153" s="300"/>
      <c r="J153" s="937">
        <v>0</v>
      </c>
      <c r="K153" s="969"/>
      <c r="L153" s="299"/>
      <c r="M153" s="233" t="e">
        <f t="shared" si="3"/>
        <v>#DIV/0!</v>
      </c>
    </row>
    <row r="154" spans="1:13" ht="182.25" customHeight="1" x14ac:dyDescent="0.25">
      <c r="A154" s="450"/>
      <c r="B154" s="826" t="s">
        <v>14</v>
      </c>
      <c r="C154" s="286" t="s">
        <v>59</v>
      </c>
      <c r="D154" s="282"/>
      <c r="E154" s="448"/>
      <c r="F154" s="300"/>
      <c r="G154" s="300"/>
      <c r="H154" s="300"/>
      <c r="I154" s="300"/>
      <c r="J154" s="938">
        <f>'Целевые индикаторы '!D29</f>
        <v>60</v>
      </c>
      <c r="K154" s="355">
        <f>'Целевые индикаторы '!E29</f>
        <v>52.4</v>
      </c>
      <c r="L154" s="826" t="str">
        <f>'Целевые индикаторы '!G29</f>
        <v>Причина  не выполнения планового показателяв объясняется снижением колличества соотечественников желающих переселится в Ульяновскую область (во 2 квартале 2018 года в программе приняло участие 242 человека в возрасте до 40 лет от общей численности участников подпрограммы (462 человека).</v>
      </c>
      <c r="M154" s="233" t="e">
        <f t="shared" si="3"/>
        <v>#DIV/0!</v>
      </c>
    </row>
    <row r="155" spans="1:13" ht="193.5" customHeight="1" x14ac:dyDescent="0.25">
      <c r="A155" s="450"/>
      <c r="B155" s="826" t="s">
        <v>15</v>
      </c>
      <c r="C155" s="286" t="s">
        <v>59</v>
      </c>
      <c r="D155" s="282"/>
      <c r="E155" s="448"/>
      <c r="F155" s="300"/>
      <c r="G155" s="300"/>
      <c r="H155" s="300"/>
      <c r="I155" s="300"/>
      <c r="J155" s="938">
        <f>'Целевые индикаторы '!D30</f>
        <v>75</v>
      </c>
      <c r="K155" s="812">
        <f>'Целевые индикаторы '!E30</f>
        <v>59.4</v>
      </c>
      <c r="L155" s="826" t="str">
        <f>'Целевые индикаторы '!G30</f>
        <v>Причина  не выполнения планового показателяв объясняется увеличением колличества соотечественников имеющих полное (общее) среднее либо 8-9 классов образование (во 2 квартале 2018 года в программе приняло участие 133 человека с высшым либо средним профессиональным образованием от общей численности участников подпрограммы (224 человека).</v>
      </c>
      <c r="M155" s="233"/>
    </row>
    <row r="156" spans="1:13" ht="43.5" x14ac:dyDescent="0.25">
      <c r="A156" s="301" t="s">
        <v>142</v>
      </c>
      <c r="B156" s="302" t="s">
        <v>228</v>
      </c>
      <c r="C156" s="303"/>
      <c r="D156" s="304"/>
      <c r="E156" s="304"/>
      <c r="F156" s="304"/>
      <c r="G156" s="304"/>
      <c r="H156" s="294">
        <f>H157+H166</f>
        <v>1346770.4</v>
      </c>
      <c r="I156" s="294">
        <f>I157+I166</f>
        <v>1216761.0219999999</v>
      </c>
      <c r="J156" s="305"/>
      <c r="K156" s="359"/>
      <c r="L156" s="304"/>
      <c r="M156" s="233">
        <f t="shared" si="3"/>
        <v>0.90346581867258147</v>
      </c>
    </row>
    <row r="157" spans="1:13" ht="38.25" x14ac:dyDescent="0.25">
      <c r="A157" s="473" t="s">
        <v>199</v>
      </c>
      <c r="B157" s="474" t="s">
        <v>229</v>
      </c>
      <c r="C157" s="303"/>
      <c r="D157" s="304"/>
      <c r="E157" s="304"/>
      <c r="F157" s="304"/>
      <c r="G157" s="304"/>
      <c r="H157" s="294">
        <f>H158+H159+H160+H164+H165</f>
        <v>1345673.2</v>
      </c>
      <c r="I157" s="294">
        <f>I158+I159+I160+I164+I165</f>
        <v>1215663.8219999999</v>
      </c>
      <c r="J157" s="305"/>
      <c r="K157" s="359"/>
      <c r="L157" s="304"/>
      <c r="M157" s="233">
        <f t="shared" si="3"/>
        <v>0.903387109143587</v>
      </c>
    </row>
    <row r="158" spans="1:13" ht="141" customHeight="1" x14ac:dyDescent="0.25">
      <c r="A158" s="970" t="s">
        <v>273</v>
      </c>
      <c r="B158" s="971" t="s">
        <v>357</v>
      </c>
      <c r="C158" s="220" t="s">
        <v>617</v>
      </c>
      <c r="D158" s="448" t="s">
        <v>366</v>
      </c>
      <c r="E158" s="448" t="s">
        <v>367</v>
      </c>
      <c r="F158" s="448" t="s">
        <v>366</v>
      </c>
      <c r="G158" s="448" t="s">
        <v>367</v>
      </c>
      <c r="H158" s="306">
        <v>82215.28</v>
      </c>
      <c r="I158" s="280">
        <f>финансир!M151</f>
        <v>78182.91</v>
      </c>
      <c r="J158" s="972" t="s">
        <v>65</v>
      </c>
      <c r="K158" s="823" t="s">
        <v>560</v>
      </c>
      <c r="L158" s="946"/>
      <c r="M158" s="233">
        <f t="shared" si="3"/>
        <v>0.95095352104864206</v>
      </c>
    </row>
    <row r="159" spans="1:13" ht="63" customHeight="1" x14ac:dyDescent="0.25">
      <c r="A159" s="970"/>
      <c r="B159" s="971"/>
      <c r="C159" s="307" t="s">
        <v>59</v>
      </c>
      <c r="D159" s="448"/>
      <c r="E159" s="448"/>
      <c r="F159" s="448"/>
      <c r="G159" s="448"/>
      <c r="H159" s="947">
        <v>11450</v>
      </c>
      <c r="I159" s="280">
        <f>финансир!M152</f>
        <v>10363.705</v>
      </c>
      <c r="J159" s="972"/>
      <c r="K159" s="823" t="s">
        <v>607</v>
      </c>
      <c r="L159" s="946"/>
      <c r="M159" s="233"/>
    </row>
    <row r="160" spans="1:13" ht="31.5" customHeight="1" x14ac:dyDescent="0.25">
      <c r="A160" s="973" t="s">
        <v>274</v>
      </c>
      <c r="B160" s="317" t="s">
        <v>66</v>
      </c>
      <c r="C160" s="286"/>
      <c r="D160" s="448"/>
      <c r="E160" s="448"/>
      <c r="F160" s="448"/>
      <c r="G160" s="448"/>
      <c r="H160" s="306">
        <f>H161+H162+H163</f>
        <v>1223904.19</v>
      </c>
      <c r="I160" s="306">
        <f>I161+I162+I163</f>
        <v>1119827.077</v>
      </c>
      <c r="J160" s="974" t="s">
        <v>202</v>
      </c>
      <c r="K160" s="974" t="s">
        <v>202</v>
      </c>
      <c r="L160" s="448"/>
      <c r="M160" s="233"/>
    </row>
    <row r="161" spans="1:13" ht="136.5" customHeight="1" x14ac:dyDescent="0.25">
      <c r="A161" s="975" t="s">
        <v>215</v>
      </c>
      <c r="B161" s="954" t="s">
        <v>67</v>
      </c>
      <c r="C161" s="220" t="s">
        <v>617</v>
      </c>
      <c r="D161" s="448" t="s">
        <v>366</v>
      </c>
      <c r="E161" s="448" t="s">
        <v>367</v>
      </c>
      <c r="F161" s="448" t="s">
        <v>366</v>
      </c>
      <c r="G161" s="448" t="s">
        <v>367</v>
      </c>
      <c r="H161" s="306">
        <v>1157714.69</v>
      </c>
      <c r="I161" s="280">
        <f>финансир!M154</f>
        <v>1050065.42</v>
      </c>
      <c r="J161" s="308" t="s">
        <v>205</v>
      </c>
      <c r="K161" s="823" t="s">
        <v>561</v>
      </c>
      <c r="L161" s="450"/>
      <c r="M161" s="233">
        <f t="shared" si="3"/>
        <v>0.9070157173180553</v>
      </c>
    </row>
    <row r="162" spans="1:13" ht="386.25" customHeight="1" x14ac:dyDescent="0.25">
      <c r="A162" s="975"/>
      <c r="B162" s="954"/>
      <c r="C162" s="284" t="s">
        <v>397</v>
      </c>
      <c r="D162" s="448" t="s">
        <v>367</v>
      </c>
      <c r="E162" s="448" t="s">
        <v>367</v>
      </c>
      <c r="F162" s="448" t="s">
        <v>367</v>
      </c>
      <c r="G162" s="448" t="s">
        <v>367</v>
      </c>
      <c r="H162" s="306">
        <v>189.5</v>
      </c>
      <c r="I162" s="280">
        <f>финансир!M155</f>
        <v>189.5</v>
      </c>
      <c r="J162" s="308" t="s">
        <v>518</v>
      </c>
      <c r="K162" s="976" t="s">
        <v>606</v>
      </c>
      <c r="L162" s="309"/>
      <c r="M162" s="945" t="s">
        <v>449</v>
      </c>
    </row>
    <row r="163" spans="1:13" ht="59.25" customHeight="1" x14ac:dyDescent="0.25">
      <c r="A163" s="977" t="s">
        <v>69</v>
      </c>
      <c r="B163" s="826" t="s">
        <v>68</v>
      </c>
      <c r="C163" s="307" t="s">
        <v>59</v>
      </c>
      <c r="D163" s="448" t="s">
        <v>366</v>
      </c>
      <c r="E163" s="448" t="s">
        <v>367</v>
      </c>
      <c r="F163" s="448" t="s">
        <v>366</v>
      </c>
      <c r="G163" s="448" t="s">
        <v>367</v>
      </c>
      <c r="H163" s="306">
        <v>66000</v>
      </c>
      <c r="I163" s="280">
        <f>финансир!M156</f>
        <v>69572.157000000007</v>
      </c>
      <c r="J163" s="308" t="s">
        <v>205</v>
      </c>
      <c r="K163" s="823" t="s">
        <v>608</v>
      </c>
      <c r="L163" s="450"/>
      <c r="M163" s="233"/>
    </row>
    <row r="164" spans="1:13" ht="154.5" customHeight="1" x14ac:dyDescent="0.25">
      <c r="A164" s="261" t="s">
        <v>275</v>
      </c>
      <c r="B164" s="262" t="s">
        <v>70</v>
      </c>
      <c r="C164" s="284" t="s">
        <v>398</v>
      </c>
      <c r="D164" s="448" t="s">
        <v>368</v>
      </c>
      <c r="E164" s="448" t="s">
        <v>368</v>
      </c>
      <c r="F164" s="448" t="s">
        <v>368</v>
      </c>
      <c r="G164" s="448" t="s">
        <v>368</v>
      </c>
      <c r="H164" s="306">
        <v>26725.5</v>
      </c>
      <c r="I164" s="280">
        <f>финансир!M157</f>
        <v>6187.88</v>
      </c>
      <c r="J164" s="819" t="s">
        <v>120</v>
      </c>
      <c r="K164" s="823" t="s">
        <v>618</v>
      </c>
      <c r="L164" s="230"/>
      <c r="M164" s="233">
        <f t="shared" si="3"/>
        <v>0.23153467661970778</v>
      </c>
    </row>
    <row r="165" spans="1:13" ht="134.25" customHeight="1" x14ac:dyDescent="0.25">
      <c r="A165" s="261" t="s">
        <v>276</v>
      </c>
      <c r="B165" s="262" t="s">
        <v>11</v>
      </c>
      <c r="C165" s="220" t="s">
        <v>617</v>
      </c>
      <c r="D165" s="448" t="s">
        <v>366</v>
      </c>
      <c r="E165" s="448" t="s">
        <v>367</v>
      </c>
      <c r="F165" s="448" t="s">
        <v>366</v>
      </c>
      <c r="G165" s="448" t="s">
        <v>367</v>
      </c>
      <c r="H165" s="306">
        <v>1378.23</v>
      </c>
      <c r="I165" s="280">
        <f>финансир!M158</f>
        <v>1102.25</v>
      </c>
      <c r="J165" s="823" t="s">
        <v>25</v>
      </c>
      <c r="K165" s="823" t="s">
        <v>609</v>
      </c>
      <c r="L165" s="230"/>
      <c r="M165" s="233">
        <f t="shared" si="3"/>
        <v>0.79975766018734173</v>
      </c>
    </row>
    <row r="166" spans="1:13" ht="43.5" customHeight="1" x14ac:dyDescent="0.25">
      <c r="A166" s="177" t="s">
        <v>196</v>
      </c>
      <c r="B166" s="178" t="s">
        <v>231</v>
      </c>
      <c r="C166" s="310"/>
      <c r="D166" s="311"/>
      <c r="E166" s="311"/>
      <c r="F166" s="230"/>
      <c r="G166" s="230"/>
      <c r="H166" s="306">
        <f>H167</f>
        <v>1097.2</v>
      </c>
      <c r="I166" s="306">
        <f>I167</f>
        <v>1097.2</v>
      </c>
      <c r="J166" s="308"/>
      <c r="K166" s="978"/>
      <c r="L166" s="230"/>
      <c r="M166" s="233">
        <f t="shared" si="3"/>
        <v>1</v>
      </c>
    </row>
    <row r="167" spans="1:13" ht="154.5" customHeight="1" x14ac:dyDescent="0.25">
      <c r="A167" s="973"/>
      <c r="B167" s="977" t="s">
        <v>232</v>
      </c>
      <c r="C167" s="221" t="s">
        <v>464</v>
      </c>
      <c r="D167" s="448" t="s">
        <v>368</v>
      </c>
      <c r="E167" s="448" t="s">
        <v>367</v>
      </c>
      <c r="F167" s="448" t="s">
        <v>368</v>
      </c>
      <c r="G167" s="448" t="s">
        <v>367</v>
      </c>
      <c r="H167" s="306">
        <v>1097.2</v>
      </c>
      <c r="I167" s="280">
        <f>финансир!M160</f>
        <v>1097.2</v>
      </c>
      <c r="J167" s="308" t="s">
        <v>519</v>
      </c>
      <c r="K167" s="348" t="s">
        <v>620</v>
      </c>
      <c r="L167" s="826"/>
      <c r="M167" s="233"/>
    </row>
    <row r="168" spans="1:13" x14ac:dyDescent="0.25">
      <c r="A168" s="870" t="s">
        <v>355</v>
      </c>
      <c r="B168" s="870"/>
      <c r="C168" s="448"/>
      <c r="D168" s="312"/>
      <c r="E168" s="968"/>
      <c r="F168" s="313"/>
      <c r="G168" s="313"/>
      <c r="H168" s="344"/>
      <c r="I168" s="313"/>
      <c r="J168" s="979"/>
      <c r="K168" s="313"/>
      <c r="L168" s="313"/>
      <c r="M168" s="233" t="e">
        <f t="shared" si="3"/>
        <v>#DIV/0!</v>
      </c>
    </row>
    <row r="169" spans="1:13" ht="92.25" hidden="1" customHeight="1" x14ac:dyDescent="0.25">
      <c r="A169" s="450"/>
      <c r="B169" s="826" t="s">
        <v>356</v>
      </c>
      <c r="C169" s="284" t="s">
        <v>400</v>
      </c>
      <c r="D169" s="312"/>
      <c r="E169" s="268"/>
      <c r="F169" s="314"/>
      <c r="G169" s="314"/>
      <c r="H169" s="344"/>
      <c r="I169" s="314"/>
      <c r="J169" s="315" t="e">
        <f>'Целевые индикаторы '!#REF!</f>
        <v>#REF!</v>
      </c>
      <c r="K169" s="926" t="e">
        <f>'Целевые индикаторы '!#REF!</f>
        <v>#REF!</v>
      </c>
      <c r="L169" s="354" t="e">
        <f>'Целевые индикаторы '!#REF!</f>
        <v>#REF!</v>
      </c>
      <c r="M169" s="233" t="e">
        <f t="shared" si="3"/>
        <v>#DIV/0!</v>
      </c>
    </row>
    <row r="170" spans="1:13" ht="140.25" customHeight="1" x14ac:dyDescent="0.25">
      <c r="A170" s="450"/>
      <c r="B170" s="826" t="s">
        <v>379</v>
      </c>
      <c r="C170" s="220" t="s">
        <v>617</v>
      </c>
      <c r="D170" s="312"/>
      <c r="E170" s="268"/>
      <c r="F170" s="314"/>
      <c r="G170" s="314"/>
      <c r="H170" s="344"/>
      <c r="I170" s="314"/>
      <c r="J170" s="433">
        <f>'Целевые индикаторы '!D35</f>
        <v>42.91</v>
      </c>
      <c r="K170" s="434">
        <f>'Целевые индикаторы '!E35</f>
        <v>42.91</v>
      </c>
      <c r="L170" s="354" t="str">
        <f>'Целевые индикаторы '!G35</f>
        <v>За I полугодие 2018 года значение целевого индикатора выполнено</v>
      </c>
      <c r="M170" s="265"/>
    </row>
    <row r="171" spans="1:13" ht="138" customHeight="1" x14ac:dyDescent="0.25">
      <c r="A171" s="450"/>
      <c r="B171" s="826" t="s">
        <v>380</v>
      </c>
      <c r="C171" s="220" t="s">
        <v>617</v>
      </c>
      <c r="D171" s="312"/>
      <c r="E171" s="268"/>
      <c r="F171" s="314"/>
      <c r="G171" s="314"/>
      <c r="H171" s="344"/>
      <c r="I171" s="314"/>
      <c r="J171" s="434">
        <f>'Целевые индикаторы '!D36</f>
        <v>0.114</v>
      </c>
      <c r="K171" s="434">
        <f>'Целевые индикаторы '!E36</f>
        <v>0.114</v>
      </c>
      <c r="L171" s="354" t="str">
        <f>'Целевые индикаторы '!G36</f>
        <v>За I полугодие 2018 года значение целевого индикатора выполнено</v>
      </c>
      <c r="M171" s="265"/>
    </row>
    <row r="172" spans="1:13" ht="135" customHeight="1" x14ac:dyDescent="0.25">
      <c r="A172" s="450"/>
      <c r="B172" s="826" t="s">
        <v>381</v>
      </c>
      <c r="C172" s="220" t="s">
        <v>617</v>
      </c>
      <c r="D172" s="312"/>
      <c r="E172" s="268"/>
      <c r="F172" s="314"/>
      <c r="G172" s="314"/>
      <c r="H172" s="344"/>
      <c r="I172" s="314"/>
      <c r="J172" s="433">
        <f>'Целевые индикаторы '!D37</f>
        <v>9.15</v>
      </c>
      <c r="K172" s="434">
        <f>'Целевые индикаторы '!E37</f>
        <v>9.15</v>
      </c>
      <c r="L172" s="354" t="str">
        <f>'Целевые индикаторы '!G37</f>
        <v>За I полугодие 2018 года значение целевого индикатора выполнено</v>
      </c>
      <c r="M172" s="265"/>
    </row>
    <row r="173" spans="1:13" ht="144.75" customHeight="1" x14ac:dyDescent="0.25">
      <c r="A173" s="450"/>
      <c r="B173" s="826" t="s">
        <v>382</v>
      </c>
      <c r="C173" s="220" t="s">
        <v>617</v>
      </c>
      <c r="D173" s="312"/>
      <c r="E173" s="268"/>
      <c r="F173" s="314"/>
      <c r="G173" s="314"/>
      <c r="H173" s="344"/>
      <c r="I173" s="314"/>
      <c r="J173" s="434">
        <f>'Целевые индикаторы '!D38</f>
        <v>0.82899999999999996</v>
      </c>
      <c r="K173" s="434">
        <f>'Целевые индикаторы '!E38</f>
        <v>0.82899999999999996</v>
      </c>
      <c r="L173" s="354" t="str">
        <f>'Целевые индикаторы '!G38</f>
        <v>За I полугодие 2018 года значение целевого индикатора выполнено</v>
      </c>
      <c r="M173" s="265"/>
    </row>
    <row r="174" spans="1:13" x14ac:dyDescent="0.25">
      <c r="A174" s="316"/>
      <c r="B174" s="317" t="s">
        <v>148</v>
      </c>
      <c r="C174" s="310"/>
      <c r="D174" s="230"/>
      <c r="E174" s="230"/>
      <c r="F174" s="230"/>
      <c r="G174" s="230"/>
      <c r="H174" s="318">
        <f>H156+H127+H101+H70+H6+H146</f>
        <v>6476408.1179399993</v>
      </c>
      <c r="I174" s="318">
        <f>I156+I127+I101+I70+I6+I146</f>
        <v>5968854.067999999</v>
      </c>
      <c r="J174" s="237"/>
      <c r="K174" s="237"/>
      <c r="L174" s="230"/>
      <c r="M174" s="233">
        <f>I174/H174</f>
        <v>0.92163031719170874</v>
      </c>
    </row>
    <row r="175" spans="1:13" x14ac:dyDescent="0.25">
      <c r="H175" s="345">
        <f>H174-3154596.9</f>
        <v>3321811.2179399994</v>
      </c>
      <c r="I175" s="319">
        <f>I174/H174</f>
        <v>0.92163031719170874</v>
      </c>
    </row>
    <row r="176" spans="1:13" x14ac:dyDescent="0.25">
      <c r="H176" s="346"/>
      <c r="I176" s="195"/>
    </row>
    <row r="177" spans="8:8" x14ac:dyDescent="0.25">
      <c r="H177" s="345"/>
    </row>
    <row r="178" spans="8:8" x14ac:dyDescent="0.25">
      <c r="H178" s="345"/>
    </row>
  </sheetData>
  <mergeCells count="28">
    <mergeCell ref="A64:B64"/>
    <mergeCell ref="A98:B98"/>
    <mergeCell ref="A28:A29"/>
    <mergeCell ref="B28:B29"/>
    <mergeCell ref="A62:A63"/>
    <mergeCell ref="B62:B63"/>
    <mergeCell ref="A2:K2"/>
    <mergeCell ref="A3:A4"/>
    <mergeCell ref="B3:B4"/>
    <mergeCell ref="C3:C4"/>
    <mergeCell ref="D3:E3"/>
    <mergeCell ref="F3:G3"/>
    <mergeCell ref="H3:I3"/>
    <mergeCell ref="J3:K3"/>
    <mergeCell ref="L158:L159"/>
    <mergeCell ref="J158:J159"/>
    <mergeCell ref="A104:A105"/>
    <mergeCell ref="B161:B162"/>
    <mergeCell ref="B104:B105"/>
    <mergeCell ref="A161:A162"/>
    <mergeCell ref="K143:L144"/>
    <mergeCell ref="L106:L107"/>
    <mergeCell ref="A168:B168"/>
    <mergeCell ref="A123:B123"/>
    <mergeCell ref="A136:B136"/>
    <mergeCell ref="A151:B151"/>
    <mergeCell ref="A158:A159"/>
    <mergeCell ref="B158:B159"/>
  </mergeCells>
  <phoneticPr fontId="31" type="noConversion"/>
  <hyperlinks>
    <hyperlink ref="B31" location="_ftnref1" display="_ftnref1"/>
  </hyperlinks>
  <pageMargins left="0.70866141732283472" right="0.15748031496062992" top="0.23622047244094491" bottom="0.15748031496062992" header="0.23622047244094491" footer="0.15748031496062992"/>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
  <sheetViews>
    <sheetView view="pageBreakPreview" topLeftCell="A126" zoomScale="110" zoomScaleSheetLayoutView="110" workbookViewId="0">
      <selection activeCell="M135" sqref="M135"/>
    </sheetView>
  </sheetViews>
  <sheetFormatPr defaultRowHeight="15" x14ac:dyDescent="0.25"/>
  <cols>
    <col min="1" max="1" width="7.85546875" customWidth="1"/>
    <col min="2" max="2" width="42.140625" hidden="1" customWidth="1"/>
    <col min="3" max="3" width="31.42578125" customWidth="1"/>
    <col min="4" max="4" width="12" customWidth="1"/>
    <col min="5" max="6" width="12.42578125" customWidth="1"/>
    <col min="7" max="7" width="36.28515625" customWidth="1"/>
  </cols>
  <sheetData>
    <row r="1" spans="1:7" x14ac:dyDescent="0.25">
      <c r="G1" s="46" t="s">
        <v>92</v>
      </c>
    </row>
    <row r="2" spans="1:7" ht="18.75" x14ac:dyDescent="0.3">
      <c r="A2" s="902" t="s">
        <v>91</v>
      </c>
      <c r="B2" s="902"/>
      <c r="C2" s="902"/>
      <c r="D2" s="902"/>
      <c r="E2" s="902"/>
      <c r="F2" s="902"/>
      <c r="G2" s="902"/>
    </row>
    <row r="3" spans="1:7" ht="16.5" customHeight="1" x14ac:dyDescent="0.3">
      <c r="A3" s="903" t="s">
        <v>391</v>
      </c>
      <c r="B3" s="903"/>
      <c r="C3" s="903"/>
      <c r="D3" s="903"/>
      <c r="E3" s="903"/>
      <c r="F3" s="903"/>
      <c r="G3" s="903"/>
    </row>
    <row r="4" spans="1:7" ht="18.75" x14ac:dyDescent="0.3">
      <c r="A4" s="1"/>
      <c r="B4" s="1"/>
      <c r="C4" s="45"/>
      <c r="D4" s="907" t="s">
        <v>392</v>
      </c>
      <c r="E4" s="907"/>
      <c r="F4" s="907"/>
      <c r="G4" s="44"/>
    </row>
    <row r="5" spans="1:7" ht="63.75" x14ac:dyDescent="0.25">
      <c r="A5" s="17" t="s">
        <v>241</v>
      </c>
      <c r="B5" s="17" t="s">
        <v>242</v>
      </c>
      <c r="C5" s="17" t="s">
        <v>375</v>
      </c>
      <c r="D5" s="17" t="s">
        <v>374</v>
      </c>
      <c r="E5" s="17" t="s">
        <v>373</v>
      </c>
      <c r="F5" s="17" t="s">
        <v>372</v>
      </c>
      <c r="G5" s="17" t="s">
        <v>371</v>
      </c>
    </row>
    <row r="6" spans="1:7" x14ac:dyDescent="0.25">
      <c r="A6" s="16">
        <v>1</v>
      </c>
      <c r="B6" s="16">
        <v>2</v>
      </c>
      <c r="C6" s="16">
        <v>3</v>
      </c>
      <c r="D6" s="16">
        <v>4</v>
      </c>
      <c r="E6" s="16">
        <v>5</v>
      </c>
      <c r="F6" s="16">
        <v>6</v>
      </c>
      <c r="G6" s="16">
        <v>7</v>
      </c>
    </row>
    <row r="7" spans="1:7" ht="15.75" thickBot="1" x14ac:dyDescent="0.3">
      <c r="A7" s="904" t="s">
        <v>250</v>
      </c>
      <c r="B7" s="904"/>
      <c r="C7" s="904"/>
      <c r="D7" s="904"/>
      <c r="E7" s="904"/>
      <c r="F7" s="904"/>
      <c r="G7" s="904"/>
    </row>
    <row r="8" spans="1:7" ht="25.5" hidden="1" x14ac:dyDescent="0.25">
      <c r="A8" s="10" t="s">
        <v>273</v>
      </c>
      <c r="B8" s="11" t="s">
        <v>281</v>
      </c>
      <c r="C8" s="42"/>
      <c r="D8" s="42"/>
      <c r="E8" s="42"/>
      <c r="F8" s="42"/>
      <c r="G8" s="42"/>
    </row>
    <row r="9" spans="1:7" ht="26.25" hidden="1" thickBot="1" x14ac:dyDescent="0.3">
      <c r="A9" s="10" t="s">
        <v>274</v>
      </c>
      <c r="B9" s="11" t="s">
        <v>282</v>
      </c>
      <c r="C9" s="42"/>
      <c r="D9" s="42"/>
      <c r="E9" s="42"/>
      <c r="F9" s="42"/>
      <c r="G9" s="42"/>
    </row>
    <row r="10" spans="1:7" ht="132" customHeight="1" thickBot="1" x14ac:dyDescent="0.3">
      <c r="A10" s="146" t="s">
        <v>161</v>
      </c>
      <c r="B10" s="73">
        <v>2</v>
      </c>
      <c r="C10" s="8" t="s">
        <v>145</v>
      </c>
      <c r="D10" s="50">
        <v>2</v>
      </c>
      <c r="E10" s="51">
        <v>2</v>
      </c>
      <c r="F10" s="103">
        <f>E10/D10</f>
        <v>1</v>
      </c>
      <c r="G10" s="104" t="s">
        <v>390</v>
      </c>
    </row>
    <row r="11" spans="1:7" ht="119.25" customHeight="1" thickBot="1" x14ac:dyDescent="0.3">
      <c r="A11" s="146" t="s">
        <v>196</v>
      </c>
      <c r="B11" s="73" t="s">
        <v>283</v>
      </c>
      <c r="C11" s="8" t="s">
        <v>146</v>
      </c>
      <c r="D11" s="52">
        <v>0.2</v>
      </c>
      <c r="E11" s="51">
        <v>0.2</v>
      </c>
      <c r="F11" s="105">
        <f>E11/D11</f>
        <v>1</v>
      </c>
      <c r="G11" s="104" t="s">
        <v>390</v>
      </c>
    </row>
    <row r="12" spans="1:7" ht="38.25" hidden="1" x14ac:dyDescent="0.25">
      <c r="A12" s="146"/>
      <c r="B12" s="73" t="s">
        <v>99</v>
      </c>
      <c r="C12" s="43"/>
      <c r="D12" s="43"/>
      <c r="E12" s="43"/>
      <c r="F12" s="43"/>
      <c r="G12" s="42"/>
    </row>
    <row r="13" spans="1:7" ht="25.5" hidden="1" x14ac:dyDescent="0.25">
      <c r="A13" s="146"/>
      <c r="B13" s="73" t="s">
        <v>284</v>
      </c>
      <c r="C13" s="42"/>
      <c r="D13" s="42"/>
      <c r="E13" s="42"/>
      <c r="F13" s="42"/>
      <c r="G13" s="42"/>
    </row>
    <row r="14" spans="1:7" ht="25.5" hidden="1" x14ac:dyDescent="0.25">
      <c r="A14" s="146"/>
      <c r="B14" s="73" t="s">
        <v>285</v>
      </c>
      <c r="C14" s="23"/>
      <c r="D14" s="7"/>
      <c r="E14" s="7"/>
      <c r="F14" s="7"/>
      <c r="G14" s="23"/>
    </row>
    <row r="15" spans="1:7" ht="38.25" hidden="1" x14ac:dyDescent="0.25">
      <c r="A15" s="146"/>
      <c r="B15" s="73" t="s">
        <v>286</v>
      </c>
      <c r="C15" s="23"/>
      <c r="D15" s="7"/>
      <c r="E15" s="7"/>
      <c r="F15" s="7"/>
      <c r="G15" s="23"/>
    </row>
    <row r="16" spans="1:7" ht="25.5" hidden="1" x14ac:dyDescent="0.25">
      <c r="A16" s="146"/>
      <c r="B16" s="73" t="s">
        <v>100</v>
      </c>
      <c r="C16" s="23"/>
      <c r="D16" s="7"/>
      <c r="E16" s="7"/>
      <c r="F16" s="7"/>
      <c r="G16" s="23"/>
    </row>
    <row r="17" spans="1:7" ht="25.5" hidden="1" x14ac:dyDescent="0.25">
      <c r="A17" s="146"/>
      <c r="B17" s="73" t="s">
        <v>287</v>
      </c>
      <c r="C17" s="23"/>
      <c r="D17" s="7"/>
      <c r="E17" s="7"/>
      <c r="F17" s="7"/>
      <c r="G17" s="23"/>
    </row>
    <row r="18" spans="1:7" ht="38.25" hidden="1" x14ac:dyDescent="0.25">
      <c r="A18" s="146"/>
      <c r="B18" s="73" t="s">
        <v>288</v>
      </c>
      <c r="C18" s="23"/>
      <c r="D18" s="7"/>
      <c r="E18" s="7"/>
      <c r="F18" s="7"/>
      <c r="G18" s="23"/>
    </row>
    <row r="19" spans="1:7" ht="25.5" hidden="1" x14ac:dyDescent="0.25">
      <c r="A19" s="146"/>
      <c r="B19" s="73" t="s">
        <v>289</v>
      </c>
      <c r="C19" s="23"/>
      <c r="D19" s="7"/>
      <c r="E19" s="7"/>
      <c r="F19" s="7"/>
      <c r="G19" s="23"/>
    </row>
    <row r="20" spans="1:7" ht="178.5" hidden="1" x14ac:dyDescent="0.25">
      <c r="A20" s="146"/>
      <c r="B20" s="73" t="s">
        <v>290</v>
      </c>
      <c r="C20" s="23"/>
      <c r="D20" s="7"/>
      <c r="E20" s="7"/>
      <c r="F20" s="7"/>
      <c r="G20" s="23"/>
    </row>
    <row r="21" spans="1:7" ht="63.75" hidden="1" x14ac:dyDescent="0.25">
      <c r="A21" s="146"/>
      <c r="B21" s="73" t="s">
        <v>291</v>
      </c>
      <c r="C21" s="23"/>
      <c r="D21" s="7"/>
      <c r="E21" s="7"/>
      <c r="F21" s="7"/>
      <c r="G21" s="23"/>
    </row>
    <row r="22" spans="1:7" ht="38.25" hidden="1" x14ac:dyDescent="0.25">
      <c r="A22" s="146"/>
      <c r="B22" s="73" t="s">
        <v>292</v>
      </c>
      <c r="C22" s="23"/>
      <c r="D22" s="7"/>
      <c r="E22" s="7"/>
      <c r="F22" s="7"/>
      <c r="G22" s="23"/>
    </row>
    <row r="23" spans="1:7" ht="38.25" hidden="1" x14ac:dyDescent="0.25">
      <c r="A23" s="146"/>
      <c r="B23" s="73" t="s">
        <v>293</v>
      </c>
      <c r="C23" s="23"/>
      <c r="D23" s="7"/>
      <c r="E23" s="7"/>
      <c r="F23" s="7"/>
      <c r="G23" s="23"/>
    </row>
    <row r="24" spans="1:7" ht="38.25" hidden="1" x14ac:dyDescent="0.25">
      <c r="A24" s="146"/>
      <c r="B24" s="73" t="s">
        <v>294</v>
      </c>
      <c r="C24" s="23"/>
      <c r="D24" s="7"/>
      <c r="E24" s="7"/>
      <c r="F24" s="7"/>
      <c r="G24" s="23"/>
    </row>
    <row r="25" spans="1:7" ht="165.75" hidden="1" x14ac:dyDescent="0.25">
      <c r="A25" s="146"/>
      <c r="B25" s="73" t="s">
        <v>101</v>
      </c>
      <c r="C25" s="23"/>
      <c r="D25" s="7"/>
      <c r="E25" s="7"/>
      <c r="F25" s="7"/>
      <c r="G25" s="23"/>
    </row>
    <row r="26" spans="1:7" ht="51" hidden="1" x14ac:dyDescent="0.25">
      <c r="A26" s="146"/>
      <c r="B26" s="73" t="s">
        <v>295</v>
      </c>
      <c r="C26" s="23"/>
      <c r="D26" s="7"/>
      <c r="E26" s="7"/>
      <c r="F26" s="7"/>
      <c r="G26" s="23"/>
    </row>
    <row r="27" spans="1:7" ht="38.25" hidden="1" x14ac:dyDescent="0.25">
      <c r="A27" s="146"/>
      <c r="B27" s="73" t="s">
        <v>296</v>
      </c>
      <c r="C27" s="23"/>
      <c r="D27" s="7"/>
      <c r="E27" s="7"/>
      <c r="F27" s="7"/>
      <c r="G27" s="23"/>
    </row>
    <row r="28" spans="1:7" hidden="1" x14ac:dyDescent="0.25">
      <c r="A28" s="147"/>
      <c r="B28" s="11" t="s">
        <v>253</v>
      </c>
      <c r="C28" s="23"/>
      <c r="D28" s="7"/>
      <c r="E28" s="7"/>
      <c r="F28" s="7"/>
      <c r="G28" s="23"/>
    </row>
    <row r="29" spans="1:7" ht="25.5" hidden="1" x14ac:dyDescent="0.25">
      <c r="A29" s="146"/>
      <c r="B29" s="73" t="s">
        <v>102</v>
      </c>
      <c r="C29" s="23"/>
      <c r="D29" s="7"/>
      <c r="E29" s="7"/>
      <c r="F29" s="7"/>
      <c r="G29" s="23"/>
    </row>
    <row r="30" spans="1:7" ht="25.5" hidden="1" x14ac:dyDescent="0.25">
      <c r="A30" s="146"/>
      <c r="B30" s="73" t="s">
        <v>297</v>
      </c>
      <c r="C30" s="23"/>
      <c r="D30" s="7"/>
      <c r="E30" s="7"/>
      <c r="F30" s="7"/>
      <c r="G30" s="23"/>
    </row>
    <row r="31" spans="1:7" ht="38.25" hidden="1" x14ac:dyDescent="0.25">
      <c r="A31" s="146"/>
      <c r="B31" s="73" t="s">
        <v>298</v>
      </c>
      <c r="C31" s="23"/>
      <c r="D31" s="7"/>
      <c r="E31" s="7"/>
      <c r="F31" s="7"/>
      <c r="G31" s="23"/>
    </row>
    <row r="32" spans="1:7" ht="25.5" hidden="1" x14ac:dyDescent="0.25">
      <c r="A32" s="146"/>
      <c r="B32" s="73" t="s">
        <v>299</v>
      </c>
      <c r="C32" s="23"/>
      <c r="D32" s="7"/>
      <c r="E32" s="7"/>
      <c r="F32" s="7"/>
      <c r="G32" s="23"/>
    </row>
    <row r="33" spans="1:7" ht="38.25" hidden="1" x14ac:dyDescent="0.25">
      <c r="A33" s="146"/>
      <c r="B33" s="73" t="s">
        <v>300</v>
      </c>
      <c r="C33" s="23"/>
      <c r="D33" s="7"/>
      <c r="E33" s="7"/>
      <c r="F33" s="7"/>
      <c r="G33" s="23"/>
    </row>
    <row r="34" spans="1:7" ht="51" hidden="1" x14ac:dyDescent="0.25">
      <c r="A34" s="146"/>
      <c r="B34" s="73" t="s">
        <v>301</v>
      </c>
      <c r="C34" s="23"/>
      <c r="D34" s="7"/>
      <c r="E34" s="7"/>
      <c r="F34" s="7"/>
      <c r="G34" s="23"/>
    </row>
    <row r="35" spans="1:7" ht="25.5" hidden="1" x14ac:dyDescent="0.25">
      <c r="A35" s="146"/>
      <c r="B35" s="73" t="s">
        <v>302</v>
      </c>
      <c r="C35" s="23"/>
      <c r="D35" s="7"/>
      <c r="E35" s="7"/>
      <c r="F35" s="7"/>
      <c r="G35" s="23"/>
    </row>
    <row r="36" spans="1:7" ht="51" hidden="1" x14ac:dyDescent="0.25">
      <c r="A36" s="146"/>
      <c r="B36" s="73" t="s">
        <v>254</v>
      </c>
      <c r="C36" s="23"/>
      <c r="D36" s="7"/>
      <c r="E36" s="7"/>
      <c r="F36" s="7"/>
      <c r="G36" s="23"/>
    </row>
    <row r="37" spans="1:7" ht="38.25" hidden="1" x14ac:dyDescent="0.25">
      <c r="A37" s="146"/>
      <c r="B37" s="73" t="s">
        <v>303</v>
      </c>
      <c r="C37" s="23"/>
      <c r="D37" s="7"/>
      <c r="E37" s="7"/>
      <c r="F37" s="7"/>
      <c r="G37" s="23"/>
    </row>
    <row r="38" spans="1:7" ht="38.25" hidden="1" x14ac:dyDescent="0.25">
      <c r="A38" s="146"/>
      <c r="B38" s="73" t="s">
        <v>304</v>
      </c>
      <c r="C38" s="23"/>
      <c r="D38" s="7"/>
      <c r="E38" s="7"/>
      <c r="F38" s="7"/>
      <c r="G38" s="23"/>
    </row>
    <row r="39" spans="1:7" ht="25.5" hidden="1" x14ac:dyDescent="0.25">
      <c r="A39" s="146"/>
      <c r="B39" s="73" t="s">
        <v>305</v>
      </c>
      <c r="C39" s="23"/>
      <c r="D39" s="7"/>
      <c r="E39" s="7"/>
      <c r="F39" s="7"/>
      <c r="G39" s="23"/>
    </row>
    <row r="40" spans="1:7" ht="89.25" hidden="1" x14ac:dyDescent="0.25">
      <c r="A40" s="146"/>
      <c r="B40" s="73" t="s">
        <v>306</v>
      </c>
      <c r="C40" s="23"/>
      <c r="D40" s="7"/>
      <c r="E40" s="7"/>
      <c r="F40" s="7"/>
      <c r="G40" s="23"/>
    </row>
    <row r="41" spans="1:7" ht="25.5" hidden="1" x14ac:dyDescent="0.25">
      <c r="A41" s="146"/>
      <c r="B41" s="73" t="s">
        <v>307</v>
      </c>
      <c r="C41" s="23"/>
      <c r="D41" s="7"/>
      <c r="E41" s="7"/>
      <c r="F41" s="7"/>
      <c r="G41" s="23"/>
    </row>
    <row r="42" spans="1:7" ht="76.5" hidden="1" x14ac:dyDescent="0.25">
      <c r="A42" s="146"/>
      <c r="B42" s="73" t="s">
        <v>103</v>
      </c>
      <c r="C42" s="23"/>
      <c r="D42" s="7"/>
      <c r="E42" s="7"/>
      <c r="F42" s="7"/>
      <c r="G42" s="23"/>
    </row>
    <row r="43" spans="1:7" ht="51" hidden="1" x14ac:dyDescent="0.25">
      <c r="A43" s="146"/>
      <c r="B43" s="73" t="s">
        <v>104</v>
      </c>
      <c r="C43" s="23"/>
      <c r="D43" s="7"/>
      <c r="E43" s="7"/>
      <c r="F43" s="7"/>
      <c r="G43" s="23"/>
    </row>
    <row r="44" spans="1:7" ht="38.25" hidden="1" x14ac:dyDescent="0.25">
      <c r="A44" s="146"/>
      <c r="B44" s="73" t="s">
        <v>308</v>
      </c>
      <c r="C44" s="23"/>
      <c r="D44" s="7"/>
      <c r="E44" s="7"/>
      <c r="F44" s="7"/>
      <c r="G44" s="23"/>
    </row>
    <row r="45" spans="1:7" ht="63.75" hidden="1" x14ac:dyDescent="0.25">
      <c r="A45" s="146"/>
      <c r="B45" s="73" t="s">
        <v>105</v>
      </c>
      <c r="C45" s="23"/>
      <c r="D45" s="7"/>
      <c r="E45" s="7"/>
      <c r="F45" s="7"/>
      <c r="G45" s="23"/>
    </row>
    <row r="46" spans="1:7" ht="76.5" hidden="1" x14ac:dyDescent="0.25">
      <c r="A46" s="147"/>
      <c r="B46" s="11" t="s">
        <v>106</v>
      </c>
      <c r="C46" s="23"/>
      <c r="D46" s="7"/>
      <c r="E46" s="7"/>
      <c r="F46" s="7"/>
      <c r="G46" s="23"/>
    </row>
    <row r="47" spans="1:7" ht="76.5" hidden="1" x14ac:dyDescent="0.25">
      <c r="A47" s="146"/>
      <c r="B47" s="73" t="s">
        <v>106</v>
      </c>
      <c r="C47" s="23"/>
      <c r="D47" s="7"/>
      <c r="E47" s="7"/>
      <c r="F47" s="7"/>
      <c r="G47" s="23"/>
    </row>
    <row r="48" spans="1:7" ht="38.25" hidden="1" x14ac:dyDescent="0.25">
      <c r="A48" s="146"/>
      <c r="B48" s="73" t="s">
        <v>107</v>
      </c>
      <c r="C48" s="23"/>
      <c r="D48" s="7"/>
      <c r="E48" s="7"/>
      <c r="F48" s="7"/>
      <c r="G48" s="23"/>
    </row>
    <row r="49" spans="1:7" ht="25.5" hidden="1" x14ac:dyDescent="0.25">
      <c r="A49" s="146"/>
      <c r="B49" s="73" t="s">
        <v>309</v>
      </c>
      <c r="C49" s="23"/>
      <c r="D49" s="7"/>
      <c r="E49" s="7"/>
      <c r="F49" s="7"/>
      <c r="G49" s="23"/>
    </row>
    <row r="50" spans="1:7" ht="38.25" hidden="1" x14ac:dyDescent="0.25">
      <c r="A50" s="146"/>
      <c r="B50" s="73" t="s">
        <v>310</v>
      </c>
      <c r="C50" s="23"/>
      <c r="D50" s="7"/>
      <c r="E50" s="7"/>
      <c r="F50" s="7"/>
      <c r="G50" s="23"/>
    </row>
    <row r="51" spans="1:7" ht="38.25" hidden="1" x14ac:dyDescent="0.25">
      <c r="A51" s="146"/>
      <c r="B51" s="73" t="s">
        <v>195</v>
      </c>
      <c r="C51" s="23"/>
      <c r="D51" s="7"/>
      <c r="E51" s="7"/>
      <c r="F51" s="29"/>
      <c r="G51" s="23"/>
    </row>
    <row r="52" spans="1:7" ht="38.25" hidden="1" x14ac:dyDescent="0.25">
      <c r="A52" s="146"/>
      <c r="B52" s="73" t="s">
        <v>311</v>
      </c>
      <c r="C52" s="41"/>
      <c r="D52" s="13"/>
      <c r="E52" s="13"/>
      <c r="F52" s="13"/>
      <c r="G52" s="41"/>
    </row>
    <row r="53" spans="1:7" ht="89.25" hidden="1" x14ac:dyDescent="0.25">
      <c r="A53" s="146"/>
      <c r="B53" s="102" t="s">
        <v>207</v>
      </c>
      <c r="C53" s="41"/>
      <c r="D53" s="13"/>
      <c r="E53" s="13"/>
      <c r="F53" s="13"/>
      <c r="G53" s="41"/>
    </row>
    <row r="54" spans="1:7" ht="124.5" customHeight="1" x14ac:dyDescent="0.25">
      <c r="A54" s="82" t="s">
        <v>141</v>
      </c>
      <c r="B54" s="15"/>
      <c r="C54" s="74" t="s">
        <v>370</v>
      </c>
      <c r="D54" s="106">
        <v>98.2</v>
      </c>
      <c r="E54" s="106">
        <v>98.2</v>
      </c>
      <c r="F54" s="107">
        <v>1</v>
      </c>
      <c r="G54" s="104" t="s">
        <v>390</v>
      </c>
    </row>
    <row r="55" spans="1:7" ht="86.25" customHeight="1" x14ac:dyDescent="0.25">
      <c r="A55" s="82" t="s">
        <v>393</v>
      </c>
      <c r="B55" s="15"/>
      <c r="C55" s="6" t="s">
        <v>240</v>
      </c>
      <c r="D55" s="109">
        <v>100</v>
      </c>
      <c r="E55" s="109">
        <v>100</v>
      </c>
      <c r="F55" s="105">
        <f>E55/D55</f>
        <v>1</v>
      </c>
      <c r="G55" s="104" t="s">
        <v>390</v>
      </c>
    </row>
    <row r="56" spans="1:7" hidden="1" x14ac:dyDescent="0.25">
      <c r="A56" s="2"/>
      <c r="B56" s="20" t="s">
        <v>251</v>
      </c>
      <c r="C56" s="18"/>
      <c r="D56" s="19"/>
      <c r="E56" s="19"/>
      <c r="F56" s="19"/>
      <c r="G56" s="18"/>
    </row>
    <row r="57" spans="1:7" x14ac:dyDescent="0.25">
      <c r="A57" s="905" t="s">
        <v>256</v>
      </c>
      <c r="B57" s="905"/>
      <c r="C57" s="905"/>
      <c r="D57" s="905"/>
      <c r="E57" s="905"/>
      <c r="F57" s="905"/>
      <c r="G57" s="905"/>
    </row>
    <row r="58" spans="1:7" ht="25.5" hidden="1" x14ac:dyDescent="0.25">
      <c r="A58" s="86" t="s">
        <v>199</v>
      </c>
      <c r="B58" s="85" t="s">
        <v>160</v>
      </c>
      <c r="C58" s="23"/>
      <c r="D58" s="7"/>
      <c r="E58" s="7"/>
      <c r="F58" s="7"/>
      <c r="G58" s="23"/>
    </row>
    <row r="59" spans="1:7" ht="51" hidden="1" customHeight="1" x14ac:dyDescent="0.25">
      <c r="A59" s="71" t="s">
        <v>273</v>
      </c>
      <c r="B59" s="72" t="s">
        <v>312</v>
      </c>
      <c r="C59" s="101"/>
      <c r="D59" s="9"/>
      <c r="E59" s="9"/>
      <c r="F59" s="9"/>
      <c r="G59" s="40"/>
    </row>
    <row r="60" spans="1:7" ht="51" hidden="1" x14ac:dyDescent="0.25">
      <c r="A60" s="54" t="s">
        <v>274</v>
      </c>
      <c r="B60" s="73" t="s">
        <v>313</v>
      </c>
      <c r="C60" s="101"/>
      <c r="D60" s="39"/>
      <c r="E60" s="39"/>
      <c r="F60" s="39"/>
      <c r="G60" s="38"/>
    </row>
    <row r="61" spans="1:7" ht="51" hidden="1" x14ac:dyDescent="0.25">
      <c r="A61" s="54" t="s">
        <v>275</v>
      </c>
      <c r="B61" s="73" t="s">
        <v>112</v>
      </c>
      <c r="C61" s="101"/>
      <c r="D61" s="39"/>
      <c r="E61" s="39"/>
      <c r="F61" s="39"/>
      <c r="G61" s="38"/>
    </row>
    <row r="62" spans="1:7" s="53" customFormat="1" ht="63.75" hidden="1" x14ac:dyDescent="0.25">
      <c r="A62" s="54" t="s">
        <v>276</v>
      </c>
      <c r="B62" s="73" t="s">
        <v>314</v>
      </c>
      <c r="C62" s="101"/>
      <c r="D62" s="65"/>
      <c r="E62" s="83"/>
      <c r="F62" s="82"/>
      <c r="G62" s="82"/>
    </row>
    <row r="63" spans="1:7" ht="51" hidden="1" x14ac:dyDescent="0.25">
      <c r="A63" s="54" t="s">
        <v>277</v>
      </c>
      <c r="B63" s="73" t="s">
        <v>114</v>
      </c>
      <c r="C63" s="101"/>
      <c r="D63" s="39"/>
      <c r="E63" s="39"/>
      <c r="F63" s="39"/>
      <c r="G63" s="38"/>
    </row>
    <row r="64" spans="1:7" ht="89.25" hidden="1" x14ac:dyDescent="0.25">
      <c r="A64" s="54" t="s">
        <v>108</v>
      </c>
      <c r="B64" s="73" t="s">
        <v>115</v>
      </c>
      <c r="C64" s="101"/>
      <c r="D64" s="39"/>
      <c r="E64" s="39"/>
      <c r="F64" s="39"/>
      <c r="G64" s="38"/>
    </row>
    <row r="65" spans="1:7" ht="25.5" hidden="1" x14ac:dyDescent="0.25">
      <c r="A65" s="54" t="s">
        <v>109</v>
      </c>
      <c r="B65" s="73" t="s">
        <v>317</v>
      </c>
      <c r="C65" s="101"/>
      <c r="D65" s="39"/>
      <c r="E65" s="39"/>
      <c r="F65" s="39"/>
      <c r="G65" s="38"/>
    </row>
    <row r="66" spans="1:7" ht="89.25" hidden="1" x14ac:dyDescent="0.25">
      <c r="A66" s="54" t="s">
        <v>155</v>
      </c>
      <c r="B66" s="73" t="s">
        <v>318</v>
      </c>
      <c r="C66" s="101"/>
      <c r="D66" s="37"/>
      <c r="E66" s="37"/>
      <c r="F66" s="37"/>
      <c r="G66" s="36"/>
    </row>
    <row r="67" spans="1:7" ht="25.5" hidden="1" x14ac:dyDescent="0.25">
      <c r="A67" s="54" t="s">
        <v>361</v>
      </c>
      <c r="B67" s="73" t="s">
        <v>319</v>
      </c>
      <c r="C67" s="909"/>
      <c r="D67" s="19"/>
      <c r="E67" s="19"/>
      <c r="F67" s="19"/>
      <c r="G67" s="18"/>
    </row>
    <row r="68" spans="1:7" ht="25.5" hidden="1" x14ac:dyDescent="0.25">
      <c r="A68" s="54" t="s">
        <v>364</v>
      </c>
      <c r="B68" s="73" t="s">
        <v>320</v>
      </c>
      <c r="C68" s="910"/>
      <c r="D68" s="7"/>
      <c r="E68" s="7"/>
      <c r="F68" s="7"/>
      <c r="G68" s="23"/>
    </row>
    <row r="69" spans="1:7" ht="25.5" hidden="1" x14ac:dyDescent="0.25">
      <c r="A69" s="54" t="s">
        <v>95</v>
      </c>
      <c r="B69" s="73" t="s">
        <v>116</v>
      </c>
      <c r="C69" s="910"/>
      <c r="D69" s="7"/>
      <c r="E69" s="7"/>
      <c r="F69" s="7"/>
      <c r="G69" s="23"/>
    </row>
    <row r="70" spans="1:7" ht="51" hidden="1" x14ac:dyDescent="0.25">
      <c r="A70" s="54" t="s">
        <v>162</v>
      </c>
      <c r="B70" s="73" t="s">
        <v>117</v>
      </c>
      <c r="C70" s="910"/>
      <c r="D70" s="7"/>
      <c r="E70" s="7"/>
      <c r="F70" s="7"/>
      <c r="G70" s="23"/>
    </row>
    <row r="71" spans="1:7" ht="38.25" hidden="1" x14ac:dyDescent="0.25">
      <c r="A71" s="54" t="s">
        <v>163</v>
      </c>
      <c r="B71" s="73" t="s">
        <v>321</v>
      </c>
      <c r="C71" s="910"/>
      <c r="D71" s="7"/>
      <c r="E71" s="7"/>
      <c r="F71" s="7"/>
      <c r="G71" s="23"/>
    </row>
    <row r="72" spans="1:7" ht="51" hidden="1" x14ac:dyDescent="0.25">
      <c r="A72" s="54" t="s">
        <v>164</v>
      </c>
      <c r="B72" s="73" t="s">
        <v>322</v>
      </c>
      <c r="C72" s="910"/>
      <c r="D72" s="7"/>
      <c r="E72" s="7"/>
      <c r="F72" s="7"/>
      <c r="G72" s="23"/>
    </row>
    <row r="73" spans="1:7" ht="51" hidden="1" x14ac:dyDescent="0.25">
      <c r="A73" s="54" t="s">
        <v>165</v>
      </c>
      <c r="B73" s="73" t="s">
        <v>118</v>
      </c>
      <c r="C73" s="910"/>
      <c r="D73" s="7"/>
      <c r="E73" s="7"/>
      <c r="F73" s="7"/>
      <c r="G73" s="23"/>
    </row>
    <row r="74" spans="1:7" ht="63.75" hidden="1" x14ac:dyDescent="0.25">
      <c r="A74" s="54" t="s">
        <v>166</v>
      </c>
      <c r="B74" s="73" t="s">
        <v>323</v>
      </c>
      <c r="C74" s="910"/>
      <c r="D74" s="7"/>
      <c r="E74" s="7"/>
      <c r="F74" s="7"/>
      <c r="G74" s="23"/>
    </row>
    <row r="75" spans="1:7" ht="63.75" hidden="1" x14ac:dyDescent="0.25">
      <c r="A75" s="54" t="s">
        <v>167</v>
      </c>
      <c r="B75" s="73" t="s">
        <v>324</v>
      </c>
      <c r="C75" s="910"/>
      <c r="D75" s="7"/>
      <c r="E75" s="7"/>
      <c r="F75" s="7"/>
      <c r="G75" s="23"/>
    </row>
    <row r="76" spans="1:7" ht="63.75" hidden="1" x14ac:dyDescent="0.25">
      <c r="A76" s="54" t="s">
        <v>168</v>
      </c>
      <c r="B76" s="73" t="s">
        <v>325</v>
      </c>
      <c r="C76" s="910"/>
      <c r="D76" s="7"/>
      <c r="E76" s="7"/>
      <c r="F76" s="7"/>
      <c r="G76" s="23"/>
    </row>
    <row r="77" spans="1:7" ht="76.5" hidden="1" x14ac:dyDescent="0.25">
      <c r="A77" s="54" t="s">
        <v>169</v>
      </c>
      <c r="B77" s="73" t="s">
        <v>326</v>
      </c>
      <c r="C77" s="910"/>
      <c r="D77" s="7"/>
      <c r="E77" s="7"/>
      <c r="F77" s="7"/>
      <c r="G77" s="23"/>
    </row>
    <row r="78" spans="1:7" ht="51" hidden="1" x14ac:dyDescent="0.25">
      <c r="A78" s="54" t="s">
        <v>170</v>
      </c>
      <c r="B78" s="73" t="s">
        <v>327</v>
      </c>
      <c r="C78" s="910"/>
      <c r="D78" s="7"/>
      <c r="E78" s="7"/>
      <c r="F78" s="7"/>
      <c r="G78" s="23"/>
    </row>
    <row r="79" spans="1:7" ht="38.25" hidden="1" x14ac:dyDescent="0.25">
      <c r="A79" s="54" t="s">
        <v>171</v>
      </c>
      <c r="B79" s="73" t="s">
        <v>328</v>
      </c>
      <c r="C79" s="910"/>
      <c r="D79" s="7"/>
      <c r="E79" s="7"/>
      <c r="F79" s="7"/>
      <c r="G79" s="23"/>
    </row>
    <row r="80" spans="1:7" ht="51" hidden="1" x14ac:dyDescent="0.25">
      <c r="A80" s="54" t="s">
        <v>172</v>
      </c>
      <c r="B80" s="73" t="s">
        <v>329</v>
      </c>
      <c r="C80" s="910"/>
      <c r="D80" s="7"/>
      <c r="E80" s="7"/>
      <c r="F80" s="7"/>
      <c r="G80" s="23"/>
    </row>
    <row r="81" spans="1:7" ht="132.75" hidden="1" customHeight="1" x14ac:dyDescent="0.25">
      <c r="A81" s="54" t="s">
        <v>173</v>
      </c>
      <c r="B81" s="110" t="s">
        <v>113</v>
      </c>
      <c r="C81" s="910"/>
      <c r="D81" s="7"/>
      <c r="E81" s="7"/>
      <c r="F81" s="7"/>
      <c r="G81" s="23"/>
    </row>
    <row r="82" spans="1:7" ht="51" hidden="1" x14ac:dyDescent="0.25">
      <c r="A82" s="54" t="s">
        <v>174</v>
      </c>
      <c r="B82" s="110" t="s">
        <v>315</v>
      </c>
      <c r="C82" s="910"/>
      <c r="D82" s="35"/>
      <c r="E82" s="34"/>
      <c r="F82" s="29"/>
      <c r="G82" s="23"/>
    </row>
    <row r="83" spans="1:7" ht="25.5" hidden="1" x14ac:dyDescent="0.25">
      <c r="A83" s="54" t="s">
        <v>175</v>
      </c>
      <c r="B83" s="73" t="s">
        <v>316</v>
      </c>
      <c r="C83" s="910"/>
      <c r="D83" s="7"/>
      <c r="E83" s="7"/>
      <c r="F83" s="7"/>
      <c r="G83" s="23"/>
    </row>
    <row r="84" spans="1:7" ht="157.5" customHeight="1" x14ac:dyDescent="0.25">
      <c r="A84" s="147" t="s">
        <v>161</v>
      </c>
      <c r="B84" s="11"/>
      <c r="C84" s="57" t="s">
        <v>350</v>
      </c>
      <c r="D84" s="144">
        <v>0.84</v>
      </c>
      <c r="E84" s="144">
        <f>'план-график'!K99</f>
        <v>0.879</v>
      </c>
      <c r="F84" s="108">
        <f>E84/D84*100</f>
        <v>104.64285714285715</v>
      </c>
      <c r="G84" s="104" t="str">
        <f>'план-график'!L99</f>
        <v>За I полугодие 2018 года значение целевого индикатора перевыполнено</v>
      </c>
    </row>
    <row r="85" spans="1:7" ht="63.75" x14ac:dyDescent="0.25">
      <c r="A85" s="147" t="s">
        <v>196</v>
      </c>
      <c r="B85" s="11"/>
      <c r="C85" s="57" t="s">
        <v>239</v>
      </c>
      <c r="D85" s="108">
        <v>100</v>
      </c>
      <c r="E85" s="108">
        <v>100</v>
      </c>
      <c r="F85" s="103">
        <v>1</v>
      </c>
      <c r="G85" s="104" t="s">
        <v>388</v>
      </c>
    </row>
    <row r="86" spans="1:7" hidden="1" x14ac:dyDescent="0.25">
      <c r="A86" s="2"/>
      <c r="B86" s="20" t="s">
        <v>251</v>
      </c>
      <c r="C86" s="18"/>
      <c r="D86" s="19"/>
      <c r="E86" s="19"/>
      <c r="F86" s="19"/>
      <c r="G86" s="18"/>
    </row>
    <row r="87" spans="1:7" x14ac:dyDescent="0.25">
      <c r="A87" s="908" t="s">
        <v>257</v>
      </c>
      <c r="B87" s="908"/>
      <c r="C87" s="908"/>
      <c r="D87" s="908"/>
      <c r="E87" s="908"/>
      <c r="F87" s="908"/>
      <c r="G87" s="908"/>
    </row>
    <row r="88" spans="1:7" ht="25.5" hidden="1" x14ac:dyDescent="0.25">
      <c r="A88" s="3" t="s">
        <v>161</v>
      </c>
      <c r="B88" s="4" t="s">
        <v>332</v>
      </c>
      <c r="C88" s="33"/>
      <c r="D88" s="31"/>
      <c r="E88" s="32"/>
      <c r="F88" s="32"/>
      <c r="G88" s="18"/>
    </row>
    <row r="89" spans="1:7" ht="141" thickBot="1" x14ac:dyDescent="0.3">
      <c r="A89" s="149" t="s">
        <v>161</v>
      </c>
      <c r="B89" s="4" t="s">
        <v>333</v>
      </c>
      <c r="C89" s="8" t="s">
        <v>149</v>
      </c>
      <c r="D89" s="111">
        <v>100</v>
      </c>
      <c r="E89" s="112">
        <v>100</v>
      </c>
      <c r="F89" s="103">
        <f>E89/D89</f>
        <v>1</v>
      </c>
      <c r="G89" s="104" t="s">
        <v>390</v>
      </c>
    </row>
    <row r="90" spans="1:7" ht="153.75" hidden="1" thickBot="1" x14ac:dyDescent="0.3">
      <c r="A90" s="149"/>
      <c r="B90" s="6" t="s">
        <v>213</v>
      </c>
      <c r="C90" s="23"/>
      <c r="D90" s="7"/>
      <c r="E90" s="7"/>
      <c r="F90" s="7"/>
      <c r="G90" s="23"/>
    </row>
    <row r="91" spans="1:7" ht="142.5" hidden="1" thickBot="1" x14ac:dyDescent="0.3">
      <c r="A91" s="117"/>
      <c r="B91" s="84" t="s">
        <v>214</v>
      </c>
      <c r="C91" s="23"/>
      <c r="D91" s="7"/>
      <c r="E91" s="7"/>
      <c r="F91" s="7"/>
      <c r="G91" s="23"/>
    </row>
    <row r="92" spans="1:7" ht="51.75" hidden="1" thickBot="1" x14ac:dyDescent="0.3">
      <c r="A92" s="148"/>
      <c r="B92" s="4" t="s">
        <v>339</v>
      </c>
      <c r="C92" s="18"/>
      <c r="D92" s="19"/>
      <c r="E92" s="19"/>
      <c r="F92" s="19"/>
      <c r="G92" s="18"/>
    </row>
    <row r="93" spans="1:7" ht="39" hidden="1" thickBot="1" x14ac:dyDescent="0.3">
      <c r="A93" s="148"/>
      <c r="B93" s="4" t="s">
        <v>340</v>
      </c>
      <c r="C93" s="18"/>
      <c r="D93" s="19"/>
      <c r="E93" s="19"/>
      <c r="F93" s="19"/>
      <c r="G93" s="18"/>
    </row>
    <row r="94" spans="1:7" ht="26.25" hidden="1" thickBot="1" x14ac:dyDescent="0.3">
      <c r="A94" s="148"/>
      <c r="B94" s="4" t="s">
        <v>342</v>
      </c>
      <c r="C94" s="18"/>
      <c r="D94" s="19"/>
      <c r="E94" s="19"/>
      <c r="F94" s="19"/>
      <c r="G94" s="18"/>
    </row>
    <row r="95" spans="1:7" ht="51.75" hidden="1" thickBot="1" x14ac:dyDescent="0.3">
      <c r="A95" s="149"/>
      <c r="B95" s="6" t="s">
        <v>343</v>
      </c>
      <c r="C95" s="23"/>
      <c r="D95" s="7"/>
      <c r="E95" s="7"/>
      <c r="F95" s="7"/>
      <c r="G95" s="23"/>
    </row>
    <row r="96" spans="1:7" ht="102.75" hidden="1" thickBot="1" x14ac:dyDescent="0.3">
      <c r="A96" s="148"/>
      <c r="B96" s="4" t="s">
        <v>344</v>
      </c>
      <c r="C96" s="18"/>
      <c r="D96" s="19"/>
      <c r="E96" s="19"/>
      <c r="F96" s="19"/>
      <c r="G96" s="18"/>
    </row>
    <row r="97" spans="1:7" ht="90" hidden="1" thickBot="1" x14ac:dyDescent="0.3">
      <c r="A97" s="149"/>
      <c r="B97" s="6" t="s">
        <v>345</v>
      </c>
      <c r="C97" s="23"/>
      <c r="D97" s="7"/>
      <c r="E97" s="30"/>
      <c r="F97" s="7"/>
      <c r="G97" s="23"/>
    </row>
    <row r="98" spans="1:7" ht="109.5" customHeight="1" thickBot="1" x14ac:dyDescent="0.3">
      <c r="A98" s="149" t="s">
        <v>196</v>
      </c>
      <c r="B98" s="6" t="s">
        <v>346</v>
      </c>
      <c r="C98" s="145" t="s">
        <v>144</v>
      </c>
      <c r="D98" s="113">
        <v>42</v>
      </c>
      <c r="E98" s="114">
        <v>42</v>
      </c>
      <c r="F98" s="103">
        <f>E98/D98</f>
        <v>1</v>
      </c>
      <c r="G98" s="104" t="s">
        <v>390</v>
      </c>
    </row>
    <row r="99" spans="1:7" ht="38.25" hidden="1" x14ac:dyDescent="0.25">
      <c r="A99" s="149"/>
      <c r="B99" s="6" t="s">
        <v>347</v>
      </c>
      <c r="C99" s="23"/>
      <c r="D99" s="7"/>
      <c r="E99" s="30"/>
      <c r="F99" s="7"/>
      <c r="G99" s="23"/>
    </row>
    <row r="100" spans="1:7" ht="57.75" customHeight="1" x14ac:dyDescent="0.25">
      <c r="A100" s="149" t="s">
        <v>141</v>
      </c>
      <c r="B100" s="6" t="s">
        <v>348</v>
      </c>
      <c r="C100" s="8" t="s">
        <v>150</v>
      </c>
      <c r="D100" s="115">
        <v>5.0999999999999996</v>
      </c>
      <c r="E100" s="116">
        <v>5.0999999999999996</v>
      </c>
      <c r="F100" s="103">
        <f>E100/D100</f>
        <v>1</v>
      </c>
      <c r="G100" s="104" t="s">
        <v>390</v>
      </c>
    </row>
    <row r="101" spans="1:7" hidden="1" x14ac:dyDescent="0.25">
      <c r="A101" s="3" t="s">
        <v>133</v>
      </c>
      <c r="B101" s="4" t="s">
        <v>258</v>
      </c>
      <c r="C101" s="18"/>
      <c r="D101" s="19"/>
      <c r="E101" s="19"/>
      <c r="F101" s="19"/>
      <c r="G101" s="18"/>
    </row>
    <row r="102" spans="1:7" ht="25.5" hidden="1" x14ac:dyDescent="0.25">
      <c r="A102" s="5" t="s">
        <v>134</v>
      </c>
      <c r="B102" s="6" t="s">
        <v>349</v>
      </c>
      <c r="C102" s="23"/>
      <c r="D102" s="7"/>
      <c r="E102" s="7"/>
      <c r="F102" s="7"/>
      <c r="G102" s="23"/>
    </row>
    <row r="103" spans="1:7" hidden="1" x14ac:dyDescent="0.25">
      <c r="A103" s="28"/>
      <c r="B103" s="27" t="s">
        <v>251</v>
      </c>
      <c r="C103" s="21"/>
      <c r="D103" s="26"/>
      <c r="E103" s="26"/>
      <c r="F103" s="22"/>
      <c r="G103" s="21"/>
    </row>
    <row r="104" spans="1:7" hidden="1" x14ac:dyDescent="0.25">
      <c r="A104" s="905" t="s">
        <v>259</v>
      </c>
      <c r="B104" s="908"/>
      <c r="C104" s="905"/>
      <c r="D104" s="905"/>
      <c r="E104" s="905"/>
      <c r="F104" s="905"/>
      <c r="G104" s="905"/>
    </row>
    <row r="105" spans="1:7" s="53" customFormat="1" ht="83.25" hidden="1" customHeight="1" x14ac:dyDescent="0.25">
      <c r="A105" s="88" t="s">
        <v>273</v>
      </c>
      <c r="B105" s="58" t="s">
        <v>260</v>
      </c>
      <c r="C105" s="134" t="s">
        <v>234</v>
      </c>
      <c r="D105" s="122">
        <v>0.56999999999999995</v>
      </c>
      <c r="E105" s="99">
        <f>'план-график'!K137</f>
        <v>0.42</v>
      </c>
      <c r="F105" s="127">
        <f>(D105-E105)/D105*100%+100</f>
        <v>100.26315789473684</v>
      </c>
      <c r="G105" s="133" t="str">
        <f>'план-график'!L137</f>
        <v>По состоянию на 01.07.2018 численность безработных граждан, зарегистрированных в государственных учреждениях службы занятости населения, составила 2668 человек. Уровень регистрируемой безработицы составил 0,42%</v>
      </c>
    </row>
    <row r="106" spans="1:7" ht="51" hidden="1" x14ac:dyDescent="0.25">
      <c r="A106" s="88"/>
      <c r="B106" s="87"/>
      <c r="C106" s="48" t="s">
        <v>383</v>
      </c>
      <c r="D106" s="118">
        <v>76056</v>
      </c>
      <c r="E106" s="119">
        <f>'план-график'!K140</f>
        <v>44786</v>
      </c>
      <c r="F106" s="139">
        <f>E106/D106</f>
        <v>0.58885558009887451</v>
      </c>
      <c r="G106" s="131" t="str">
        <f>'план-график'!L140</f>
        <v xml:space="preserve">Количество получателей государственных услуг в сфере занятости за 6 месяцев 2018 года составило  44786 человек. </v>
      </c>
    </row>
    <row r="107" spans="1:7" ht="51" hidden="1" x14ac:dyDescent="0.25">
      <c r="A107" s="89" t="s">
        <v>274</v>
      </c>
      <c r="B107" s="57" t="s">
        <v>138</v>
      </c>
      <c r="C107" s="48" t="s">
        <v>235</v>
      </c>
      <c r="D107" s="138"/>
      <c r="E107" s="138"/>
      <c r="F107" s="139"/>
      <c r="G107" s="100"/>
    </row>
    <row r="108" spans="1:7" hidden="1" x14ac:dyDescent="0.25">
      <c r="A108" s="76" t="s">
        <v>275</v>
      </c>
      <c r="B108" s="57" t="s">
        <v>136</v>
      </c>
      <c r="C108" s="48"/>
      <c r="D108" s="138"/>
      <c r="E108" s="138"/>
      <c r="F108" s="139"/>
      <c r="G108" s="100"/>
    </row>
    <row r="109" spans="1:7" ht="127.5" hidden="1" x14ac:dyDescent="0.25">
      <c r="A109" s="90" t="s">
        <v>276</v>
      </c>
      <c r="B109" s="57" t="s">
        <v>223</v>
      </c>
      <c r="C109" s="47"/>
      <c r="D109" s="128"/>
      <c r="E109" s="128"/>
      <c r="F109" s="128"/>
      <c r="G109" s="47"/>
    </row>
    <row r="110" spans="1:7" ht="25.5" hidden="1" x14ac:dyDescent="0.25">
      <c r="A110" s="56" t="s">
        <v>277</v>
      </c>
      <c r="B110" s="57" t="s">
        <v>224</v>
      </c>
      <c r="C110" s="25"/>
      <c r="D110" s="30"/>
      <c r="E110" s="30"/>
      <c r="F110" s="30"/>
      <c r="G110" s="23"/>
    </row>
    <row r="111" spans="1:7" ht="51" hidden="1" x14ac:dyDescent="0.25">
      <c r="A111" s="81"/>
      <c r="B111" s="77"/>
      <c r="C111" s="49" t="s">
        <v>384</v>
      </c>
      <c r="D111" s="123">
        <v>11300</v>
      </c>
      <c r="E111" s="130">
        <f>'план-график'!K139</f>
        <v>6153</v>
      </c>
      <c r="F111" s="120">
        <f>E111/D111</f>
        <v>0.54451327433628316</v>
      </c>
      <c r="G111" s="110" t="str">
        <f>'план-график'!L139</f>
        <v>Количество работников прошедших обучение за 6 месяцев 2018 года составило 6153 человека</v>
      </c>
    </row>
    <row r="112" spans="1:7" s="53" customFormat="1" ht="140.25" hidden="1" x14ac:dyDescent="0.25">
      <c r="A112" s="81"/>
      <c r="B112" s="77"/>
      <c r="C112" s="66" t="s">
        <v>233</v>
      </c>
      <c r="D112" s="125">
        <v>542</v>
      </c>
      <c r="E112" s="125">
        <f>'план-график'!K141</f>
        <v>106</v>
      </c>
      <c r="F112" s="127">
        <f>(D112-E112)/D112*100%+100</f>
        <v>100.80442804428044</v>
      </c>
      <c r="G112" s="126" t="str">
        <f>'план-график'!L141</f>
        <v>За 6 месяцев 2018 года численность пострадавших в результате несчастных случаев на производстве составила 106 человек, что в 2,3 раза раза меньше прогнозируемого показателя. Уменьшение количества пострадавших произошло за счет работы областной межведомственной комиссии по охране труда, проведение пропаганда вопросов охраны труда, применения превентивных мер по организации безопасного труда.</v>
      </c>
    </row>
    <row r="113" spans="1:8" ht="38.25" hidden="1" x14ac:dyDescent="0.25">
      <c r="A113" s="81"/>
      <c r="B113" s="77"/>
      <c r="C113" s="66" t="s">
        <v>385</v>
      </c>
      <c r="D113" s="118">
        <v>17000</v>
      </c>
      <c r="E113" s="129">
        <f>'план-график'!K142</f>
        <v>11012</v>
      </c>
      <c r="F113" s="124">
        <f>E113/D113</f>
        <v>0.64776470588235291</v>
      </c>
      <c r="G113" s="110" t="str">
        <f>'план-график'!L142</f>
        <v xml:space="preserve">За 6 месяцев 2018 года специальная оценка условий труда проведена на 11012  рабочих местах. </v>
      </c>
    </row>
    <row r="114" spans="1:8" ht="114.75" hidden="1" x14ac:dyDescent="0.25">
      <c r="A114" s="81"/>
      <c r="B114" s="77"/>
      <c r="C114" s="49" t="s">
        <v>377</v>
      </c>
      <c r="D114" s="17">
        <v>46</v>
      </c>
      <c r="E114" s="142" t="str">
        <f>'план-график'!K143</f>
        <v>Показатель подсчитывается территориальным органом статистики 1 раз в год (предварительно в мае)</v>
      </c>
      <c r="F114" s="132" t="s">
        <v>120</v>
      </c>
      <c r="G114" s="75">
        <f>'план-график'!L143</f>
        <v>0</v>
      </c>
    </row>
    <row r="115" spans="1:8" ht="51" hidden="1" x14ac:dyDescent="0.25">
      <c r="A115" s="81"/>
      <c r="B115" s="77"/>
      <c r="C115" s="48" t="s">
        <v>378</v>
      </c>
      <c r="D115" s="17">
        <v>37</v>
      </c>
      <c r="E115" s="142">
        <f>'план-график'!K144</f>
        <v>0</v>
      </c>
      <c r="F115" s="132" t="s">
        <v>120</v>
      </c>
      <c r="G115" s="75">
        <f>'план-график'!L144</f>
        <v>0</v>
      </c>
    </row>
    <row r="116" spans="1:8" ht="114.75" hidden="1" x14ac:dyDescent="0.25">
      <c r="A116" s="91" t="s">
        <v>108</v>
      </c>
      <c r="B116" s="77" t="s">
        <v>153</v>
      </c>
      <c r="C116" s="25"/>
      <c r="D116" s="7"/>
      <c r="E116" s="7"/>
      <c r="F116" s="7"/>
      <c r="G116" s="23"/>
    </row>
    <row r="117" spans="1:8" ht="51" hidden="1" x14ac:dyDescent="0.25">
      <c r="A117" s="92" t="s">
        <v>196</v>
      </c>
      <c r="B117" s="58" t="s">
        <v>225</v>
      </c>
    </row>
    <row r="118" spans="1:8" ht="114.75" hidden="1" x14ac:dyDescent="0.25">
      <c r="A118" s="90" t="s">
        <v>110</v>
      </c>
      <c r="B118" s="57" t="s">
        <v>137</v>
      </c>
      <c r="C118" s="25"/>
      <c r="D118" s="19"/>
      <c r="E118" s="19"/>
      <c r="F118" s="19"/>
      <c r="G118" s="18"/>
    </row>
    <row r="119" spans="1:8" ht="25.5" hidden="1" x14ac:dyDescent="0.25">
      <c r="A119" s="56" t="s">
        <v>111</v>
      </c>
      <c r="B119" s="57" t="s">
        <v>135</v>
      </c>
      <c r="C119" s="25"/>
      <c r="D119" s="7"/>
      <c r="E119" s="7"/>
      <c r="F119" s="7"/>
      <c r="G119" s="23"/>
    </row>
    <row r="120" spans="1:8" hidden="1" x14ac:dyDescent="0.25">
      <c r="A120" s="2"/>
      <c r="B120" s="20" t="s">
        <v>251</v>
      </c>
      <c r="C120" s="18"/>
      <c r="D120" s="19"/>
      <c r="E120" s="19"/>
      <c r="F120" s="19"/>
      <c r="G120" s="18"/>
    </row>
    <row r="121" spans="1:8" hidden="1" x14ac:dyDescent="0.25">
      <c r="A121" s="911" t="s">
        <v>261</v>
      </c>
      <c r="B121" s="912"/>
      <c r="C121" s="913"/>
      <c r="D121" s="913"/>
      <c r="E121" s="913"/>
      <c r="F121" s="913"/>
      <c r="G121" s="914"/>
    </row>
    <row r="122" spans="1:8" s="62" customFormat="1" ht="133.5" hidden="1" customHeight="1" x14ac:dyDescent="0.25">
      <c r="A122" s="78" t="s">
        <v>273</v>
      </c>
      <c r="B122" s="84" t="s">
        <v>227</v>
      </c>
      <c r="C122" s="68" t="s">
        <v>386</v>
      </c>
      <c r="D122" s="135">
        <v>750</v>
      </c>
      <c r="E122" s="129">
        <f>'план-график'!K152</f>
        <v>394</v>
      </c>
      <c r="F122" s="69">
        <f>E122/D122</f>
        <v>0.52533333333333332</v>
      </c>
      <c r="G122" s="136" t="str">
        <f>'план-график'!L152</f>
        <v>Показатель будет выполнен к концу 2018 года.</v>
      </c>
    </row>
    <row r="123" spans="1:8" s="62" customFormat="1" ht="135.75" hidden="1" customHeight="1" x14ac:dyDescent="0.25">
      <c r="A123" s="61"/>
      <c r="B123" s="67"/>
      <c r="C123" s="68" t="s">
        <v>359</v>
      </c>
      <c r="D123" s="14">
        <v>11</v>
      </c>
      <c r="E123" s="137">
        <f>'план-график'!K154</f>
        <v>52.4</v>
      </c>
      <c r="F123" s="69">
        <f>E123/D123</f>
        <v>4.7636363636363637</v>
      </c>
      <c r="G123" s="17" t="str">
        <f>'план-график'!L154</f>
        <v>Причина  не выполнения планового показателяв объясняется снижением колличества соотечественников желающих переселится в Ульяновскую область (во 2 квартале 2018 года в программе приняло участие 242 человека в возрасте до 40 лет от общей численности участников подпрограммы (462 человека).</v>
      </c>
      <c r="H123" s="70"/>
    </row>
    <row r="124" spans="1:8" ht="51" hidden="1" x14ac:dyDescent="0.25">
      <c r="A124" s="79" t="s">
        <v>274</v>
      </c>
      <c r="B124" s="80" t="s">
        <v>122</v>
      </c>
      <c r="C124" s="8"/>
      <c r="D124" s="7"/>
      <c r="E124" s="7"/>
      <c r="F124" s="7"/>
      <c r="G124" s="23"/>
    </row>
    <row r="125" spans="1:8" hidden="1" x14ac:dyDescent="0.25">
      <c r="A125" s="2"/>
      <c r="B125" s="20" t="s">
        <v>251</v>
      </c>
      <c r="C125" s="21"/>
      <c r="D125" s="22"/>
      <c r="E125" s="22"/>
      <c r="F125" s="22"/>
      <c r="G125" s="21"/>
    </row>
    <row r="126" spans="1:8" x14ac:dyDescent="0.25">
      <c r="A126" s="911" t="s">
        <v>139</v>
      </c>
      <c r="B126" s="912"/>
      <c r="C126" s="912"/>
      <c r="D126" s="912"/>
      <c r="E126" s="912"/>
      <c r="F126" s="912"/>
      <c r="G126" s="915"/>
    </row>
    <row r="127" spans="1:8" ht="38.25" hidden="1" x14ac:dyDescent="0.25">
      <c r="A127" s="93" t="s">
        <v>199</v>
      </c>
      <c r="B127" s="94" t="s">
        <v>229</v>
      </c>
      <c r="C127" s="97"/>
      <c r="D127" s="97"/>
      <c r="E127" s="97"/>
      <c r="F127" s="97"/>
      <c r="G127" s="98"/>
    </row>
    <row r="128" spans="1:8" s="53" customFormat="1" ht="51" x14ac:dyDescent="0.25">
      <c r="A128" s="121" t="s">
        <v>161</v>
      </c>
      <c r="B128" s="60" t="s">
        <v>357</v>
      </c>
      <c r="C128" s="57" t="s">
        <v>356</v>
      </c>
      <c r="D128" s="59">
        <v>100</v>
      </c>
      <c r="E128" s="63">
        <v>100</v>
      </c>
      <c r="F128" s="24">
        <f>E128/D128</f>
        <v>1</v>
      </c>
      <c r="G128" s="104" t="s">
        <v>390</v>
      </c>
    </row>
    <row r="129" spans="1:7" s="53" customFormat="1" ht="153" hidden="1" x14ac:dyDescent="0.25">
      <c r="A129" s="150"/>
      <c r="B129" s="96" t="s">
        <v>230</v>
      </c>
      <c r="C129" s="57"/>
      <c r="D129" s="64"/>
      <c r="E129" s="63"/>
      <c r="F129" s="24"/>
      <c r="G129" s="57"/>
    </row>
    <row r="130" spans="1:7" s="53" customFormat="1" ht="114.75" hidden="1" x14ac:dyDescent="0.25">
      <c r="A130" s="150"/>
      <c r="B130" s="55" t="s">
        <v>119</v>
      </c>
      <c r="C130" s="57"/>
      <c r="D130" s="64"/>
      <c r="E130" s="63"/>
      <c r="F130" s="24"/>
      <c r="G130" s="57"/>
    </row>
    <row r="131" spans="1:7" s="53" customFormat="1" ht="38.25" hidden="1" x14ac:dyDescent="0.25">
      <c r="A131" s="146"/>
      <c r="B131" s="73" t="s">
        <v>255</v>
      </c>
      <c r="C131" s="57"/>
      <c r="D131" s="64"/>
      <c r="E131" s="63"/>
      <c r="F131" s="24"/>
      <c r="G131" s="57"/>
    </row>
    <row r="132" spans="1:7" s="53" customFormat="1" ht="25.5" hidden="1" x14ac:dyDescent="0.25">
      <c r="A132" s="151"/>
      <c r="B132" s="95" t="s">
        <v>231</v>
      </c>
      <c r="C132" s="57"/>
      <c r="D132" s="64"/>
      <c r="E132" s="63"/>
      <c r="F132" s="24"/>
      <c r="G132" s="57"/>
    </row>
    <row r="133" spans="1:7" ht="119.25" customHeight="1" x14ac:dyDescent="0.25">
      <c r="A133" s="152" t="s">
        <v>196</v>
      </c>
      <c r="B133" s="12" t="s">
        <v>232</v>
      </c>
      <c r="C133" s="57" t="str">
        <f>'план-график'!B170</f>
        <v>Удельный расход электроэнергии на 1 кв. метр общей площади помещений, занимаемых учреждениями, подведомственными Министерству (далее – подведомственные учреждения), кВт/ч / кв. м</v>
      </c>
      <c r="D133" s="140">
        <f>'план-график'!J170</f>
        <v>42.91</v>
      </c>
      <c r="E133" s="143">
        <f>'план-график'!K170</f>
        <v>42.91</v>
      </c>
      <c r="F133" s="153">
        <f>(D133-E133)/D133*100%+100%</f>
        <v>1</v>
      </c>
      <c r="G133" s="104" t="str">
        <f>'план-график'!L170</f>
        <v>За I полугодие 2018 года значение целевого индикатора выполнено</v>
      </c>
    </row>
    <row r="134" spans="1:7" ht="82.5" customHeight="1" x14ac:dyDescent="0.25">
      <c r="A134" s="152" t="s">
        <v>141</v>
      </c>
      <c r="B134" s="12"/>
      <c r="C134" s="57" t="str">
        <f>'план-график'!B171</f>
        <v>Удельный расход тепловой энергии на 1 кв. метр общей площади помещений, занимаемых подведомственными учреждениями, Гкал / кв. м</v>
      </c>
      <c r="D134" s="141">
        <f>'план-график'!J171</f>
        <v>0.114</v>
      </c>
      <c r="E134" s="143">
        <f>'план-график'!K171</f>
        <v>0.114</v>
      </c>
      <c r="F134" s="153">
        <f>(D134-E134)/D134*100%+100%</f>
        <v>1</v>
      </c>
      <c r="G134" s="104" t="str">
        <f>'план-график'!L171</f>
        <v>За I полугодие 2018 года значение целевого индикатора выполнено</v>
      </c>
    </row>
    <row r="135" spans="1:7" ht="92.25" customHeight="1" x14ac:dyDescent="0.25">
      <c r="A135" s="152" t="s">
        <v>393</v>
      </c>
      <c r="B135" s="12"/>
      <c r="C135" s="57" t="str">
        <f>'план-график'!B172</f>
        <v>Удельный расход природного газа на 1 кв. метр общей площади помещений, занимаемых подведомственны-ми учреждениями, тыс. куб. м /кв. м</v>
      </c>
      <c r="D135" s="140">
        <f>'план-график'!J172</f>
        <v>9.15</v>
      </c>
      <c r="E135" s="143">
        <f>'план-график'!K172</f>
        <v>9.15</v>
      </c>
      <c r="F135" s="153">
        <f>(D135-E135)/D135*100%+100%</f>
        <v>1</v>
      </c>
      <c r="G135" s="104" t="str">
        <f>'план-график'!L172</f>
        <v>За I полугодие 2018 года значение целевого индикатора выполнено</v>
      </c>
    </row>
    <row r="136" spans="1:7" ht="83.25" customHeight="1" x14ac:dyDescent="0.25">
      <c r="A136" s="152" t="s">
        <v>394</v>
      </c>
      <c r="B136" s="12"/>
      <c r="C136" s="57" t="str">
        <f>'план-график'!B173</f>
        <v>Удельный расход воды на 1 кв. метр общей площади помещений, занимаемых подведомственными учреждениями, тыс. куб. м /кв. м</v>
      </c>
      <c r="D136" s="141">
        <f>'план-график'!J173</f>
        <v>0.82899999999999996</v>
      </c>
      <c r="E136" s="143">
        <f>'план-график'!K173</f>
        <v>0.82899999999999996</v>
      </c>
      <c r="F136" s="153">
        <f>(D136-E136)/D136*100%+100%</f>
        <v>1</v>
      </c>
      <c r="G136" s="104" t="str">
        <f>'план-график'!L173</f>
        <v>За I полугодие 2018 года значение целевого индикатора выполнено</v>
      </c>
    </row>
    <row r="138" spans="1:7" ht="15.75" x14ac:dyDescent="0.25">
      <c r="A138" s="906"/>
      <c r="B138" s="906"/>
      <c r="C138" s="906"/>
      <c r="D138" s="906"/>
      <c r="E138" s="906"/>
      <c r="F138" s="906"/>
      <c r="G138" s="906"/>
    </row>
  </sheetData>
  <mergeCells count="11">
    <mergeCell ref="A2:G2"/>
    <mergeCell ref="A3:G3"/>
    <mergeCell ref="A7:G7"/>
    <mergeCell ref="A57:G57"/>
    <mergeCell ref="A138:G138"/>
    <mergeCell ref="D4:F4"/>
    <mergeCell ref="A87:G87"/>
    <mergeCell ref="C67:C83"/>
    <mergeCell ref="A104:G104"/>
    <mergeCell ref="A121:G121"/>
    <mergeCell ref="A126:G126"/>
  </mergeCells>
  <phoneticPr fontId="31" type="noConversion"/>
  <pageMargins left="0.56000000000000005" right="0.22" top="0.21" bottom="0.16" header="0.2" footer="0.16"/>
  <pageSetup paperSize="9" scale="84" fitToHeight="0" orientation="portrait" r:id="rId1"/>
  <rowBreaks count="1" manualBreakCount="1">
    <brk id="12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6" sqref="D6"/>
    </sheetView>
  </sheetViews>
  <sheetFormatPr defaultColWidth="9.140625" defaultRowHeight="12.75" x14ac:dyDescent="0.2"/>
  <cols>
    <col min="1" max="1" width="3.5703125" style="157" customWidth="1"/>
    <col min="2" max="2" width="24.7109375" style="157" customWidth="1"/>
    <col min="3" max="3" width="101.5703125" style="157" customWidth="1"/>
    <col min="4" max="4" width="38.28515625" style="157" customWidth="1"/>
    <col min="5" max="16384" width="9.140625" style="157"/>
  </cols>
  <sheetData>
    <row r="1" spans="1:4" x14ac:dyDescent="0.2">
      <c r="D1" s="154" t="s">
        <v>87</v>
      </c>
    </row>
    <row r="2" spans="1:4" x14ac:dyDescent="0.2">
      <c r="A2" s="916" t="s">
        <v>86</v>
      </c>
      <c r="B2" s="916"/>
      <c r="C2" s="916"/>
      <c r="D2" s="916"/>
    </row>
    <row r="3" spans="1:4" x14ac:dyDescent="0.2">
      <c r="A3" s="916" t="s">
        <v>88</v>
      </c>
      <c r="B3" s="916"/>
      <c r="C3" s="916"/>
      <c r="D3" s="916"/>
    </row>
    <row r="4" spans="1:4" x14ac:dyDescent="0.2">
      <c r="A4" s="155"/>
    </row>
    <row r="5" spans="1:4" ht="69.75" customHeight="1" x14ac:dyDescent="0.2">
      <c r="A5" s="156" t="s">
        <v>82</v>
      </c>
      <c r="B5" s="156" t="s">
        <v>83</v>
      </c>
      <c r="C5" s="156" t="s">
        <v>84</v>
      </c>
      <c r="D5" s="156" t="s">
        <v>85</v>
      </c>
    </row>
    <row r="6" spans="1:4" ht="409.5" customHeight="1" x14ac:dyDescent="0.2">
      <c r="A6" s="156">
        <v>1</v>
      </c>
      <c r="B6" s="156" t="s">
        <v>89</v>
      </c>
      <c r="C6" s="158" t="s">
        <v>52</v>
      </c>
      <c r="D6" s="156" t="s">
        <v>90</v>
      </c>
    </row>
  </sheetData>
  <mergeCells count="2">
    <mergeCell ref="A2:D2"/>
    <mergeCell ref="A3:D3"/>
  </mergeCells>
  <phoneticPr fontId="31" type="noConversion"/>
  <pageMargins left="0.70866141732283472" right="0.37" top="0.22" bottom="0.16" header="0.22" footer="0.16"/>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60" zoomScaleNormal="100" workbookViewId="0">
      <selection activeCell="E8" sqref="E8"/>
    </sheetView>
  </sheetViews>
  <sheetFormatPr defaultColWidth="9.140625" defaultRowHeight="18.75" x14ac:dyDescent="0.25"/>
  <cols>
    <col min="1" max="1" width="5.7109375" style="163" customWidth="1"/>
    <col min="2" max="2" width="46.140625" style="163" customWidth="1"/>
    <col min="3" max="4" width="15.28515625" style="163" customWidth="1"/>
    <col min="5" max="5" width="165" style="163" customWidth="1"/>
    <col min="6" max="16384" width="9.140625" style="163"/>
  </cols>
  <sheetData>
    <row r="1" spans="1:7" x14ac:dyDescent="0.25">
      <c r="A1" s="917" t="s">
        <v>86</v>
      </c>
      <c r="B1" s="917"/>
      <c r="C1" s="917"/>
      <c r="D1" s="917"/>
      <c r="E1" s="917"/>
    </row>
    <row r="2" spans="1:7" x14ac:dyDescent="0.25">
      <c r="A2" s="917" t="s">
        <v>621</v>
      </c>
      <c r="B2" s="917"/>
      <c r="C2" s="917"/>
      <c r="D2" s="917"/>
      <c r="E2" s="917"/>
    </row>
    <row r="3" spans="1:7" x14ac:dyDescent="0.25">
      <c r="A3" s="917" t="s">
        <v>26</v>
      </c>
      <c r="B3" s="917"/>
      <c r="C3" s="917"/>
      <c r="D3" s="917"/>
      <c r="E3" s="917"/>
      <c r="F3" s="164"/>
      <c r="G3" s="164"/>
    </row>
    <row r="5" spans="1:7" s="165" customFormat="1" ht="50.25" customHeight="1" x14ac:dyDescent="0.25">
      <c r="A5" s="940" t="s">
        <v>3</v>
      </c>
      <c r="B5" s="940"/>
      <c r="C5" s="941" t="s">
        <v>4</v>
      </c>
      <c r="D5" s="941"/>
      <c r="E5" s="941"/>
    </row>
    <row r="6" spans="1:7" s="165" customFormat="1" ht="31.5" x14ac:dyDescent="0.25">
      <c r="A6" s="166" t="s">
        <v>82</v>
      </c>
      <c r="B6" s="166" t="s">
        <v>5</v>
      </c>
      <c r="C6" s="166" t="s">
        <v>6</v>
      </c>
      <c r="D6" s="166" t="s">
        <v>7</v>
      </c>
      <c r="E6" s="166" t="s">
        <v>84</v>
      </c>
    </row>
    <row r="7" spans="1:7" ht="270" x14ac:dyDescent="0.25">
      <c r="A7" s="159">
        <v>1</v>
      </c>
      <c r="B7" s="160" t="s">
        <v>8</v>
      </c>
      <c r="C7" s="161">
        <v>43122</v>
      </c>
      <c r="D7" s="159" t="s">
        <v>407</v>
      </c>
      <c r="E7" s="162" t="s">
        <v>408</v>
      </c>
    </row>
    <row r="8" spans="1:7" ht="360" x14ac:dyDescent="0.25">
      <c r="A8" s="159">
        <v>2</v>
      </c>
      <c r="B8" s="160" t="s">
        <v>8</v>
      </c>
      <c r="C8" s="161">
        <v>43242</v>
      </c>
      <c r="D8" s="159" t="s">
        <v>622</v>
      </c>
      <c r="E8" s="939" t="s">
        <v>623</v>
      </c>
    </row>
  </sheetData>
  <mergeCells count="5">
    <mergeCell ref="A1:E1"/>
    <mergeCell ref="A2:E2"/>
    <mergeCell ref="A3:E3"/>
    <mergeCell ref="A5:B5"/>
    <mergeCell ref="C5:E5"/>
  </mergeCells>
  <phoneticPr fontId="31" type="noConversion"/>
  <pageMargins left="0.31496062992125984" right="0.15748031496062992" top="0.74803149606299213" bottom="0.74803149606299213" header="0.31496062992125984" footer="0.31496062992125984"/>
  <pageSetup paperSize="9" scale="55"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16</vt:i4>
      </vt:variant>
    </vt:vector>
  </HeadingPairs>
  <TitlesOfParts>
    <vt:vector size="22" baseType="lpstr">
      <vt:lpstr>финансир</vt:lpstr>
      <vt:lpstr>Целевые индикаторы </vt:lpstr>
      <vt:lpstr>план-график</vt:lpstr>
      <vt:lpstr>Целевые индикаторы для Ольги Ви</vt:lpstr>
      <vt:lpstr>Сведения</vt:lpstr>
      <vt:lpstr>сведения о гп</vt:lpstr>
      <vt:lpstr>финансир!_ftn1</vt:lpstr>
      <vt:lpstr>финансир!_ftn2</vt:lpstr>
      <vt:lpstr>финансир!_ftn3</vt:lpstr>
      <vt:lpstr>финансир!_ftn4</vt:lpstr>
      <vt:lpstr>финансир!_ftnref1</vt:lpstr>
      <vt:lpstr>финансир!_ftnref2</vt:lpstr>
      <vt:lpstr>финансир!_ftnref3</vt:lpstr>
      <vt:lpstr>финансир!_ftnref4</vt:lpstr>
      <vt:lpstr>'план-график'!Заголовки_для_печати</vt:lpstr>
      <vt:lpstr>финансир!Заголовки_для_печати</vt:lpstr>
      <vt:lpstr>'Целевые индикаторы '!Заголовки_для_печати</vt:lpstr>
      <vt:lpstr>'план-график'!Область_печати</vt:lpstr>
      <vt:lpstr>'сведения о гп'!Область_печати</vt:lpstr>
      <vt:lpstr>финансир!Область_печати</vt:lpstr>
      <vt:lpstr>'Целевые индикаторы '!Область_печати</vt:lpstr>
      <vt:lpstr>'Целевые индикаторы для Ольги Ви'!Область_печати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2015-10-21T19:56:58Z</cp:lastPrinted>
  <dcterms:created xsi:type="dcterms:W3CDTF">2006-09-16T00:00:00Z</dcterms:created>
  <dcterms:modified xsi:type="dcterms:W3CDTF">2018-07-20T07:38:12Z</dcterms:modified>
</cp:coreProperties>
</file>