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45" windowWidth="14505" windowHeight="12495"/>
  </bookViews>
  <sheets>
    <sheet name="финансир" sheetId="1" r:id="rId1"/>
    <sheet name="Целевые индикаторы " sheetId="7" r:id="rId2"/>
    <sheet name="план-график" sheetId="10" r:id="rId3"/>
    <sheet name="Целевые индикаторы для Ольги Ви" sheetId="11" state="hidden" r:id="rId4"/>
    <sheet name="Сведения" sheetId="14" state="hidden" r:id="rId5"/>
    <sheet name="сведения о гп" sheetId="15" r:id="rId6"/>
  </sheets>
  <externalReferences>
    <externalReference r:id="rId7"/>
    <externalReference r:id="rId8"/>
  </externalReferences>
  <definedNames>
    <definedName name="_ftn1" localSheetId="0">финансир!$A$17</definedName>
    <definedName name="_ftn2" localSheetId="0">финансир!$A$19</definedName>
    <definedName name="_ftn3" localSheetId="0">финансир!$A$20</definedName>
    <definedName name="_ftn4" localSheetId="0">финансир!$A$21</definedName>
    <definedName name="_ftnref1" localSheetId="0">финансир!$D$6</definedName>
    <definedName name="_ftnref2" localSheetId="0">финансир!$E$6</definedName>
    <definedName name="_ftnref3" localSheetId="0">финансир!$F$6</definedName>
    <definedName name="_ftnref4" localSheetId="0">финансир!$G$6</definedName>
    <definedName name="_xlnm.Print_Titles" localSheetId="2">'план-график'!$3:$5</definedName>
    <definedName name="_xlnm.Print_Titles" localSheetId="0">финансир!$7:$7</definedName>
    <definedName name="_xlnm.Print_Titles" localSheetId="1">'Целевые индикаторы '!$5:$6</definedName>
    <definedName name="_xlnm.Print_Area" localSheetId="2">'план-график'!$A$1:$L$174</definedName>
    <definedName name="_xlnm.Print_Area" localSheetId="5">'сведения о гп'!$A$1:$E$8</definedName>
    <definedName name="_xlnm.Print_Area" localSheetId="0">финансир!$A$1:$P$163</definedName>
    <definedName name="_xlnm.Print_Area" localSheetId="1">'Целевые индикаторы '!$A$1:$G$38</definedName>
    <definedName name="_xlnm.Print_Area" localSheetId="3">'Целевые индикаторы для Ольги Ви'!$A$2:$G$136</definedName>
  </definedNames>
  <calcPr calcId="145621"/>
</workbook>
</file>

<file path=xl/calcChain.xml><?xml version="1.0" encoding="utf-8"?>
<calcChain xmlns="http://schemas.openxmlformats.org/spreadsheetml/2006/main">
  <c r="R163" i="1" l="1"/>
  <c r="Q163" i="1"/>
  <c r="H150" i="10" l="1"/>
  <c r="H148" i="10"/>
  <c r="H112" i="10"/>
  <c r="H71" i="10"/>
  <c r="J65" i="10" l="1"/>
  <c r="H164" i="1" l="1"/>
  <c r="M122" i="1" l="1"/>
  <c r="M119" i="1"/>
  <c r="T101" i="1"/>
  <c r="M151" i="1" l="1"/>
  <c r="I151" i="1"/>
  <c r="I66" i="1"/>
  <c r="I64" i="1"/>
  <c r="E64" i="1"/>
  <c r="I9" i="1"/>
  <c r="Q85" i="1" l="1"/>
  <c r="V80" i="1"/>
  <c r="Q71" i="1"/>
  <c r="Q72" i="1"/>
  <c r="Q73" i="1"/>
  <c r="Q74" i="1"/>
  <c r="Q75" i="1"/>
  <c r="Q76" i="1"/>
  <c r="Q77" i="1"/>
  <c r="Q78" i="1"/>
  <c r="Q79" i="1"/>
  <c r="Q70" i="1"/>
  <c r="Q94" i="1"/>
  <c r="Q95" i="1"/>
  <c r="Q93" i="1"/>
  <c r="Q91" i="1"/>
  <c r="Q92" i="1"/>
  <c r="Q86" i="1"/>
  <c r="Q87" i="1"/>
  <c r="Q88" i="1"/>
  <c r="Q89" i="1"/>
  <c r="Q90" i="1"/>
  <c r="Q84" i="1"/>
  <c r="Q80" i="1"/>
  <c r="Q54" i="1"/>
  <c r="Q55" i="1"/>
  <c r="Q56" i="1"/>
  <c r="Q57" i="1"/>
  <c r="Q51" i="1"/>
  <c r="Q52" i="1"/>
  <c r="Q53" i="1"/>
  <c r="W49" i="1"/>
  <c r="Q15" i="1" l="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9" i="1"/>
  <c r="Q60" i="1"/>
  <c r="Q61" i="1"/>
  <c r="Q63" i="1"/>
  <c r="Q64" i="1"/>
  <c r="Q65" i="1"/>
  <c r="Q14" i="1"/>
  <c r="Q11" i="1"/>
  <c r="Q10" i="1"/>
  <c r="Q156" i="1" l="1"/>
  <c r="K68" i="10" l="1"/>
  <c r="L68" i="10"/>
  <c r="J69" i="10"/>
  <c r="J68" i="10"/>
  <c r="J66" i="10"/>
  <c r="L155" i="10"/>
  <c r="L154" i="10"/>
  <c r="L152" i="10"/>
  <c r="K155" i="10"/>
  <c r="K154" i="10"/>
  <c r="K152" i="10"/>
  <c r="J144" i="10"/>
  <c r="J143" i="10"/>
  <c r="L142" i="10"/>
  <c r="K142" i="10"/>
  <c r="L141" i="10"/>
  <c r="K141" i="10"/>
  <c r="L140" i="10"/>
  <c r="K140" i="10"/>
  <c r="L139" i="10"/>
  <c r="K139" i="10"/>
  <c r="L137" i="10"/>
  <c r="K137" i="10"/>
  <c r="I138" i="1" l="1"/>
  <c r="H103" i="10" l="1"/>
  <c r="H121" i="10"/>
  <c r="H119" i="10"/>
  <c r="I118" i="10"/>
  <c r="I50" i="10" l="1"/>
  <c r="M50" i="10" s="1"/>
  <c r="B50" i="10"/>
  <c r="I49" i="10"/>
  <c r="I97" i="10"/>
  <c r="I96" i="10"/>
  <c r="I95" i="10"/>
  <c r="I94" i="10"/>
  <c r="M116" i="1"/>
  <c r="I116" i="1"/>
  <c r="E114" i="1"/>
  <c r="I114" i="1"/>
  <c r="I101" i="1"/>
  <c r="L9" i="1"/>
  <c r="H9" i="1"/>
  <c r="E116" i="1"/>
  <c r="M69" i="1"/>
  <c r="L69" i="1"/>
  <c r="I69" i="1"/>
  <c r="H69" i="1"/>
  <c r="E69" i="1"/>
  <c r="D69" i="1"/>
  <c r="D96" i="1" s="1"/>
  <c r="S9" i="1" l="1"/>
  <c r="D9" i="1"/>
  <c r="D36" i="7" l="1"/>
  <c r="F11" i="7"/>
  <c r="Q81" i="1" l="1"/>
  <c r="Q82" i="1"/>
  <c r="Q83" i="1"/>
  <c r="R64" i="1"/>
  <c r="Q12" i="1"/>
  <c r="Q13" i="1"/>
  <c r="Q68" i="1"/>
  <c r="F20" i="7" l="1"/>
  <c r="F10" i="7"/>
  <c r="L145" i="10"/>
  <c r="K145" i="10"/>
  <c r="J145" i="10"/>
  <c r="L99" i="10"/>
  <c r="G84" i="11" s="1"/>
  <c r="K99" i="10"/>
  <c r="E84" i="11" s="1"/>
  <c r="F84" i="11" s="1"/>
  <c r="F14" i="7"/>
  <c r="H70" i="10"/>
  <c r="K69" i="10"/>
  <c r="L138" i="10"/>
  <c r="G105" i="11"/>
  <c r="I131" i="10"/>
  <c r="I104" i="10"/>
  <c r="M104" i="10" s="1"/>
  <c r="I8" i="10"/>
  <c r="M8" i="10" s="1"/>
  <c r="E153" i="1"/>
  <c r="E150" i="1" s="1"/>
  <c r="I158" i="10"/>
  <c r="M130" i="1"/>
  <c r="L130" i="1"/>
  <c r="I130" i="1"/>
  <c r="I141" i="1" s="1"/>
  <c r="H130" i="1"/>
  <c r="E130" i="1"/>
  <c r="E141" i="1" s="1"/>
  <c r="I105" i="10"/>
  <c r="M105" i="10" s="1"/>
  <c r="L62" i="1"/>
  <c r="C136" i="11"/>
  <c r="C135" i="11"/>
  <c r="C134" i="11"/>
  <c r="C133" i="11"/>
  <c r="F128" i="11"/>
  <c r="E122" i="11"/>
  <c r="F122" i="11" s="1"/>
  <c r="G115" i="11"/>
  <c r="E115" i="11"/>
  <c r="G114" i="11"/>
  <c r="E114" i="11"/>
  <c r="G112" i="11"/>
  <c r="E106" i="11"/>
  <c r="F106" i="11" s="1"/>
  <c r="F100" i="11"/>
  <c r="F98" i="11"/>
  <c r="F89" i="11"/>
  <c r="F55" i="11"/>
  <c r="F11" i="11"/>
  <c r="F10" i="11"/>
  <c r="L173" i="10"/>
  <c r="G136" i="11" s="1"/>
  <c r="L172" i="10"/>
  <c r="G135" i="11" s="1"/>
  <c r="L171" i="10"/>
  <c r="G134" i="11" s="1"/>
  <c r="L170" i="10"/>
  <c r="G133" i="11" s="1"/>
  <c r="M169" i="10"/>
  <c r="L169" i="10"/>
  <c r="K169" i="10"/>
  <c r="J169" i="10"/>
  <c r="M168" i="10"/>
  <c r="I167" i="10"/>
  <c r="I166" i="10" s="1"/>
  <c r="M166" i="10" s="1"/>
  <c r="H166" i="10"/>
  <c r="I165" i="10"/>
  <c r="M165" i="10" s="1"/>
  <c r="I164" i="10"/>
  <c r="M164" i="10" s="1"/>
  <c r="I163" i="10"/>
  <c r="I162" i="10"/>
  <c r="I161" i="10"/>
  <c r="M161" i="10" s="1"/>
  <c r="H160" i="10"/>
  <c r="H157" i="10" s="1"/>
  <c r="I159" i="10"/>
  <c r="J155" i="10"/>
  <c r="M154" i="10"/>
  <c r="G123" i="11"/>
  <c r="E123" i="11"/>
  <c r="F123" i="11" s="1"/>
  <c r="J154" i="10"/>
  <c r="M153" i="10"/>
  <c r="M152" i="10"/>
  <c r="G122" i="11"/>
  <c r="J152" i="10"/>
  <c r="M151" i="10"/>
  <c r="I150" i="10"/>
  <c r="M150" i="10" s="1"/>
  <c r="I149" i="10"/>
  <c r="M149" i="10" s="1"/>
  <c r="I148" i="10"/>
  <c r="M148" i="10" s="1"/>
  <c r="H147" i="10"/>
  <c r="H146" i="10" s="1"/>
  <c r="M144" i="10"/>
  <c r="G113" i="11"/>
  <c r="E113" i="11"/>
  <c r="F113" i="11" s="1"/>
  <c r="J142" i="10"/>
  <c r="E112" i="11"/>
  <c r="F112" i="11" s="1"/>
  <c r="J141" i="10"/>
  <c r="G106" i="11"/>
  <c r="J140" i="10"/>
  <c r="G111" i="11"/>
  <c r="E111" i="11"/>
  <c r="F111" i="11" s="1"/>
  <c r="J139" i="10"/>
  <c r="J138" i="10"/>
  <c r="E105" i="11"/>
  <c r="F105" i="11" s="1"/>
  <c r="J137" i="10"/>
  <c r="M136" i="10"/>
  <c r="I135" i="10"/>
  <c r="M135" i="10" s="1"/>
  <c r="I134" i="10"/>
  <c r="M134" i="10" s="1"/>
  <c r="I133" i="10"/>
  <c r="M133" i="10" s="1"/>
  <c r="I132" i="10"/>
  <c r="M132" i="10" s="1"/>
  <c r="I130" i="10"/>
  <c r="M130" i="10" s="1"/>
  <c r="I129" i="10"/>
  <c r="M129" i="10" s="1"/>
  <c r="H128" i="10"/>
  <c r="H127" i="10" s="1"/>
  <c r="M126" i="10"/>
  <c r="L126" i="10"/>
  <c r="K126" i="10"/>
  <c r="J126" i="10"/>
  <c r="M125" i="10"/>
  <c r="L125" i="10"/>
  <c r="K125" i="10"/>
  <c r="J125" i="10"/>
  <c r="M124" i="10"/>
  <c r="L124" i="10"/>
  <c r="K124" i="10"/>
  <c r="J124" i="10"/>
  <c r="M123" i="10"/>
  <c r="I122" i="10"/>
  <c r="M122" i="10" s="1"/>
  <c r="I120" i="10"/>
  <c r="M120" i="10" s="1"/>
  <c r="I115" i="10"/>
  <c r="I114" i="10"/>
  <c r="M114" i="10" s="1"/>
  <c r="I113" i="10"/>
  <c r="M113" i="10"/>
  <c r="H110" i="10"/>
  <c r="I111" i="10"/>
  <c r="M111" i="10" s="1"/>
  <c r="I109" i="10"/>
  <c r="M109" i="10" s="1"/>
  <c r="I107" i="10"/>
  <c r="I106" i="10" s="1"/>
  <c r="H106" i="10"/>
  <c r="M100" i="10"/>
  <c r="L100" i="10"/>
  <c r="K100" i="10"/>
  <c r="J100" i="10"/>
  <c r="M99" i="10"/>
  <c r="J99" i="10"/>
  <c r="M98" i="10"/>
  <c r="M97" i="10"/>
  <c r="M96" i="10"/>
  <c r="M95" i="10"/>
  <c r="I93" i="10"/>
  <c r="M93" i="10" s="1"/>
  <c r="I92" i="10"/>
  <c r="M92" i="10" s="1"/>
  <c r="I91" i="10"/>
  <c r="M91" i="10" s="1"/>
  <c r="I90" i="10"/>
  <c r="M90" i="10" s="1"/>
  <c r="I89" i="10"/>
  <c r="M89" i="10" s="1"/>
  <c r="I88" i="10"/>
  <c r="M88" i="10" s="1"/>
  <c r="I87" i="10"/>
  <c r="M87" i="10" s="1"/>
  <c r="I86" i="10"/>
  <c r="M86" i="10" s="1"/>
  <c r="I85" i="10"/>
  <c r="M85" i="10" s="1"/>
  <c r="I84" i="10"/>
  <c r="M84" i="10" s="1"/>
  <c r="I83" i="10"/>
  <c r="M83" i="10" s="1"/>
  <c r="I82" i="10"/>
  <c r="M82" i="10" s="1"/>
  <c r="I81" i="10"/>
  <c r="M81" i="10" s="1"/>
  <c r="I80" i="10"/>
  <c r="M80" i="10" s="1"/>
  <c r="I79" i="10"/>
  <c r="M79" i="10" s="1"/>
  <c r="I78" i="10"/>
  <c r="M78" i="10" s="1"/>
  <c r="I77" i="10"/>
  <c r="M77" i="10" s="1"/>
  <c r="I76" i="10"/>
  <c r="M76" i="10" s="1"/>
  <c r="I75" i="10"/>
  <c r="M75" i="10" s="1"/>
  <c r="I74" i="10"/>
  <c r="M74" i="10" s="1"/>
  <c r="I73" i="10"/>
  <c r="M73" i="10" s="1"/>
  <c r="I72" i="10"/>
  <c r="M69" i="10"/>
  <c r="L69" i="10"/>
  <c r="M67" i="10"/>
  <c r="L67" i="10"/>
  <c r="K67" i="10"/>
  <c r="J67" i="10"/>
  <c r="M66" i="10"/>
  <c r="L66" i="10"/>
  <c r="K66" i="10"/>
  <c r="M65" i="10"/>
  <c r="L65" i="10"/>
  <c r="K65" i="10"/>
  <c r="M64" i="10"/>
  <c r="I62" i="10"/>
  <c r="M62" i="10" s="1"/>
  <c r="I61" i="10"/>
  <c r="M61" i="10" s="1"/>
  <c r="H60" i="10"/>
  <c r="I58" i="10"/>
  <c r="M58" i="10" s="1"/>
  <c r="I57" i="10"/>
  <c r="M57" i="10" s="1"/>
  <c r="H56" i="10"/>
  <c r="I55" i="10"/>
  <c r="M55" i="10" s="1"/>
  <c r="I54" i="10"/>
  <c r="M54" i="10" s="1"/>
  <c r="I53" i="10"/>
  <c r="M53" i="10" s="1"/>
  <c r="I52" i="10"/>
  <c r="M52" i="10" s="1"/>
  <c r="I51" i="10"/>
  <c r="M49" i="10"/>
  <c r="I48" i="10"/>
  <c r="M48" i="10" s="1"/>
  <c r="I47" i="10"/>
  <c r="M47" i="10" s="1"/>
  <c r="I46" i="10"/>
  <c r="M46" i="10" s="1"/>
  <c r="I45" i="10"/>
  <c r="M45" i="10" s="1"/>
  <c r="I44" i="10"/>
  <c r="M44" i="10" s="1"/>
  <c r="I43" i="10"/>
  <c r="M43" i="10" s="1"/>
  <c r="M42" i="10"/>
  <c r="I41" i="10"/>
  <c r="M41" i="10"/>
  <c r="I40" i="10"/>
  <c r="M40" i="10" s="1"/>
  <c r="I39" i="10"/>
  <c r="M39" i="10" s="1"/>
  <c r="I38" i="10"/>
  <c r="M38" i="10" s="1"/>
  <c r="I37" i="10"/>
  <c r="M37" i="10" s="1"/>
  <c r="I36" i="10"/>
  <c r="M36" i="10" s="1"/>
  <c r="I35" i="10"/>
  <c r="M35" i="10"/>
  <c r="I34" i="10"/>
  <c r="M34" i="10" s="1"/>
  <c r="I33" i="10"/>
  <c r="M33" i="10" s="1"/>
  <c r="I32" i="10"/>
  <c r="M32" i="10" s="1"/>
  <c r="I31" i="10"/>
  <c r="M31" i="10" s="1"/>
  <c r="I30" i="10"/>
  <c r="M30" i="10" s="1"/>
  <c r="I29" i="10"/>
  <c r="M29" i="10" s="1"/>
  <c r="I28" i="10"/>
  <c r="M28" i="10" s="1"/>
  <c r="I27" i="10"/>
  <c r="M27" i="10" s="1"/>
  <c r="I26" i="10"/>
  <c r="M26" i="10" s="1"/>
  <c r="I25" i="10"/>
  <c r="M25" i="10" s="1"/>
  <c r="I24" i="10"/>
  <c r="M24" i="10" s="1"/>
  <c r="I23" i="10"/>
  <c r="M23" i="10" s="1"/>
  <c r="I22" i="10"/>
  <c r="M22" i="10" s="1"/>
  <c r="I21" i="10"/>
  <c r="M21" i="10" s="1"/>
  <c r="I20" i="10"/>
  <c r="M20" i="10" s="1"/>
  <c r="I19" i="10"/>
  <c r="M19" i="10" s="1"/>
  <c r="I18" i="10"/>
  <c r="M18" i="10" s="1"/>
  <c r="I17" i="10"/>
  <c r="M17" i="10" s="1"/>
  <c r="I16" i="10"/>
  <c r="M16" i="10" s="1"/>
  <c r="I15" i="10"/>
  <c r="M15" i="10" s="1"/>
  <c r="I14" i="10"/>
  <c r="M14" i="10" s="1"/>
  <c r="I13" i="10"/>
  <c r="M13" i="10" s="1"/>
  <c r="I12" i="10"/>
  <c r="M12" i="10" s="1"/>
  <c r="I11" i="10"/>
  <c r="M11" i="10" s="1"/>
  <c r="I10" i="10"/>
  <c r="M10" i="10" s="1"/>
  <c r="I9" i="10"/>
  <c r="M9" i="10" s="1"/>
  <c r="H7" i="10"/>
  <c r="K173" i="10"/>
  <c r="E136" i="11" s="1"/>
  <c r="J173" i="10"/>
  <c r="D136" i="11" s="1"/>
  <c r="C38" i="7"/>
  <c r="K172" i="10"/>
  <c r="E135" i="11" s="1"/>
  <c r="F37" i="7"/>
  <c r="C37" i="7"/>
  <c r="K171" i="10"/>
  <c r="E134" i="11" s="1"/>
  <c r="J171" i="10"/>
  <c r="D134" i="11" s="1"/>
  <c r="C36" i="7"/>
  <c r="K170" i="10"/>
  <c r="E133" i="11" s="1"/>
  <c r="F35" i="7"/>
  <c r="C35" i="7"/>
  <c r="F34" i="7"/>
  <c r="F33" i="7"/>
  <c r="F30" i="7"/>
  <c r="F29" i="7"/>
  <c r="F28" i="7"/>
  <c r="F24" i="7"/>
  <c r="F23" i="7"/>
  <c r="F22" i="7"/>
  <c r="F21" i="7"/>
  <c r="F18" i="7"/>
  <c r="F17" i="7"/>
  <c r="F16" i="7"/>
  <c r="F9" i="7"/>
  <c r="F8" i="7"/>
  <c r="M159" i="1"/>
  <c r="L159" i="1"/>
  <c r="I159" i="1"/>
  <c r="H159" i="1"/>
  <c r="H161" i="1" s="1"/>
  <c r="E159" i="1"/>
  <c r="D159" i="1"/>
  <c r="M153" i="1"/>
  <c r="M150" i="1" s="1"/>
  <c r="M161" i="1" s="1"/>
  <c r="L153" i="1"/>
  <c r="I153" i="1"/>
  <c r="H153" i="1"/>
  <c r="H150" i="1"/>
  <c r="D153" i="1"/>
  <c r="D150" i="1" s="1"/>
  <c r="D161" i="1" s="1"/>
  <c r="Q152" i="1"/>
  <c r="L150" i="1"/>
  <c r="M143" i="1"/>
  <c r="M147" i="1" s="1"/>
  <c r="L143" i="1"/>
  <c r="L147" i="1" s="1"/>
  <c r="I143" i="1"/>
  <c r="I147" i="1" s="1"/>
  <c r="H143" i="1"/>
  <c r="H147" i="1" s="1"/>
  <c r="H163" i="1" s="1"/>
  <c r="H165" i="1" s="1"/>
  <c r="E143" i="1"/>
  <c r="E147" i="1" s="1"/>
  <c r="D143" i="1"/>
  <c r="D147" i="1" s="1"/>
  <c r="M138" i="1"/>
  <c r="L138" i="1"/>
  <c r="L141" i="1" s="1"/>
  <c r="H138" i="1"/>
  <c r="E138" i="1"/>
  <c r="D138" i="1"/>
  <c r="Q131" i="1"/>
  <c r="D130" i="1"/>
  <c r="D141" i="1" s="1"/>
  <c r="M125" i="1"/>
  <c r="L125" i="1"/>
  <c r="I125" i="1"/>
  <c r="H125" i="1"/>
  <c r="E125" i="1"/>
  <c r="D125" i="1"/>
  <c r="M123" i="1"/>
  <c r="L123" i="1"/>
  <c r="I123" i="1"/>
  <c r="H123" i="1"/>
  <c r="E123" i="1"/>
  <c r="D123" i="1"/>
  <c r="I117" i="10"/>
  <c r="M117" i="10" s="1"/>
  <c r="M114" i="1"/>
  <c r="I116" i="10"/>
  <c r="M116" i="10" s="1"/>
  <c r="L116" i="1"/>
  <c r="H116" i="1"/>
  <c r="H114" i="1" s="1"/>
  <c r="D116" i="1"/>
  <c r="D114" i="1" s="1"/>
  <c r="L114" i="1"/>
  <c r="M112" i="1"/>
  <c r="L112" i="1"/>
  <c r="I112" i="1"/>
  <c r="H112" i="1"/>
  <c r="E112" i="1"/>
  <c r="D112" i="1"/>
  <c r="M109" i="1"/>
  <c r="M108" i="1"/>
  <c r="I109" i="1"/>
  <c r="I108" i="1" s="1"/>
  <c r="E109" i="1"/>
  <c r="E108" i="1"/>
  <c r="M99" i="1"/>
  <c r="L99" i="1"/>
  <c r="L98" i="1" s="1"/>
  <c r="I99" i="1"/>
  <c r="E99" i="1"/>
  <c r="D99" i="1"/>
  <c r="D98" i="1" s="1"/>
  <c r="D127" i="1" s="1"/>
  <c r="D176" i="1" s="1"/>
  <c r="L96" i="1"/>
  <c r="S96" i="1" s="1"/>
  <c r="I96" i="1"/>
  <c r="H96" i="1"/>
  <c r="H173" i="1" s="1"/>
  <c r="E96" i="1"/>
  <c r="E173" i="1" s="1"/>
  <c r="D173" i="1"/>
  <c r="H62" i="1"/>
  <c r="H66" i="1" s="1"/>
  <c r="E62" i="1"/>
  <c r="D62" i="1"/>
  <c r="D66" i="1" s="1"/>
  <c r="M58" i="1"/>
  <c r="Q58" i="1" s="1"/>
  <c r="L58" i="1"/>
  <c r="I58" i="1"/>
  <c r="H58" i="1"/>
  <c r="E58" i="1"/>
  <c r="D58" i="1"/>
  <c r="M9" i="1"/>
  <c r="V9" i="1" s="1"/>
  <c r="E9" i="1"/>
  <c r="I108" i="10"/>
  <c r="M108" i="10" s="1"/>
  <c r="I162" i="1" l="1"/>
  <c r="I150" i="1"/>
  <c r="I161" i="1" s="1"/>
  <c r="I163" i="1"/>
  <c r="M115" i="10"/>
  <c r="I112" i="10"/>
  <c r="I110" i="10" s="1"/>
  <c r="E161" i="1"/>
  <c r="E179" i="1" s="1"/>
  <c r="I173" i="1"/>
  <c r="U96" i="1"/>
  <c r="U9" i="1"/>
  <c r="Q9" i="1"/>
  <c r="R9" i="1"/>
  <c r="M106" i="10"/>
  <c r="H156" i="10"/>
  <c r="H102" i="10"/>
  <c r="H101" i="10" s="1"/>
  <c r="M72" i="10"/>
  <c r="I71" i="10"/>
  <c r="M71" i="10" s="1"/>
  <c r="H6" i="10"/>
  <c r="M162" i="1"/>
  <c r="M98" i="1"/>
  <c r="M127" i="1" s="1"/>
  <c r="U112" i="1"/>
  <c r="U100" i="1"/>
  <c r="H99" i="1"/>
  <c r="H128" i="1" s="1"/>
  <c r="L161" i="1"/>
  <c r="L127" i="1"/>
  <c r="H141" i="1"/>
  <c r="I166" i="1" s="1"/>
  <c r="M141" i="1"/>
  <c r="M166" i="1" s="1"/>
  <c r="E98" i="1"/>
  <c r="E127" i="1" s="1"/>
  <c r="E176" i="1" s="1"/>
  <c r="D177" i="1" s="1"/>
  <c r="I160" i="10"/>
  <c r="I157" i="10" s="1"/>
  <c r="D174" i="1"/>
  <c r="M96" i="1"/>
  <c r="Q69" i="1"/>
  <c r="V97" i="1"/>
  <c r="L66" i="1"/>
  <c r="S66" i="1" s="1"/>
  <c r="E66" i="1"/>
  <c r="I128" i="10"/>
  <c r="I119" i="10"/>
  <c r="M119" i="10" s="1"/>
  <c r="I147" i="10"/>
  <c r="I146" i="10" s="1"/>
  <c r="M146" i="10" s="1"/>
  <c r="M107" i="10"/>
  <c r="M51" i="10"/>
  <c r="I56" i="10"/>
  <c r="M56" i="10" s="1"/>
  <c r="D163" i="1"/>
  <c r="I7" i="10"/>
  <c r="F136" i="11"/>
  <c r="M149" i="1"/>
  <c r="M164" i="1"/>
  <c r="H174" i="1"/>
  <c r="F134" i="11"/>
  <c r="M158" i="10"/>
  <c r="I98" i="1"/>
  <c r="I127" i="1" s="1"/>
  <c r="W97" i="1"/>
  <c r="J170" i="10"/>
  <c r="D133" i="11" s="1"/>
  <c r="F133" i="11" s="1"/>
  <c r="J172" i="10"/>
  <c r="D135" i="11" s="1"/>
  <c r="F135" i="11" s="1"/>
  <c r="I121" i="10"/>
  <c r="I103" i="10"/>
  <c r="F36" i="7"/>
  <c r="F38" i="7"/>
  <c r="U97" i="1" l="1"/>
  <c r="R96" i="1"/>
  <c r="V96" i="1"/>
  <c r="Q96" i="1"/>
  <c r="H174" i="10"/>
  <c r="H175" i="10" s="1"/>
  <c r="Q128" i="1"/>
  <c r="H98" i="1"/>
  <c r="H127" i="1" s="1"/>
  <c r="H176" i="1" s="1"/>
  <c r="L163" i="1"/>
  <c r="I179" i="1"/>
  <c r="L179" i="1" s="1"/>
  <c r="I149" i="1"/>
  <c r="T97" i="1"/>
  <c r="L174" i="1"/>
  <c r="I70" i="10"/>
  <c r="N71" i="10" s="1"/>
  <c r="L164" i="1"/>
  <c r="X97" i="1"/>
  <c r="X66" i="1"/>
  <c r="H170" i="1"/>
  <c r="E170" i="1"/>
  <c r="E180" i="1" s="1"/>
  <c r="E165" i="1"/>
  <c r="E163" i="1"/>
  <c r="M147" i="10"/>
  <c r="I127" i="10"/>
  <c r="M127" i="10" s="1"/>
  <c r="M128" i="10"/>
  <c r="D164" i="1"/>
  <c r="D170" i="1"/>
  <c r="D180" i="1" s="1"/>
  <c r="M157" i="10"/>
  <c r="I156" i="10"/>
  <c r="M121" i="10"/>
  <c r="M103" i="10"/>
  <c r="I128" i="1"/>
  <c r="I176" i="1"/>
  <c r="Q127" i="1"/>
  <c r="M112" i="10"/>
  <c r="M110" i="10"/>
  <c r="H180" i="1" l="1"/>
  <c r="H177" i="1"/>
  <c r="L177" i="1" s="1"/>
  <c r="M70" i="10"/>
  <c r="D171" i="1"/>
  <c r="D181" i="1"/>
  <c r="I102" i="10"/>
  <c r="M156" i="10"/>
  <c r="I101" i="10" l="1"/>
  <c r="M102" i="10"/>
  <c r="M101" i="10" l="1"/>
  <c r="I62" i="1" l="1"/>
  <c r="U66" i="1" l="1"/>
  <c r="Q62" i="1"/>
  <c r="M62" i="1"/>
  <c r="M66" i="1"/>
  <c r="I63" i="10"/>
  <c r="M63" i="10" s="1"/>
  <c r="V66" i="1" l="1"/>
  <c r="M163" i="1"/>
  <c r="T163" i="1" s="1"/>
  <c r="I170" i="1"/>
  <c r="I180" i="1" s="1"/>
  <c r="H181" i="1" s="1"/>
  <c r="M181" i="1" s="1"/>
  <c r="H67" i="1"/>
  <c r="I67" i="1"/>
  <c r="I165" i="1"/>
  <c r="R66" i="1"/>
  <c r="Q66" i="1"/>
  <c r="M67" i="1"/>
  <c r="Q67" i="1" s="1"/>
  <c r="W66" i="1"/>
  <c r="I60" i="10"/>
  <c r="M165" i="1"/>
  <c r="H171" i="1" l="1"/>
  <c r="L171" i="1" s="1"/>
  <c r="L181" i="1" s="1"/>
  <c r="L182" i="1" s="1"/>
  <c r="I6" i="10"/>
  <c r="I174" i="10" s="1"/>
  <c r="M60" i="10"/>
  <c r="I175" i="10" l="1"/>
  <c r="M174" i="10"/>
</calcChain>
</file>

<file path=xl/sharedStrings.xml><?xml version="1.0" encoding="utf-8"?>
<sst xmlns="http://schemas.openxmlformats.org/spreadsheetml/2006/main" count="1914" uniqueCount="625">
  <si>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</si>
  <si>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</si>
  <si>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Численность граждан, прошедших опережающее профессиональное обуче-ние и получивших дополнительное профес-сиональное образование, зарегистрированных в органах службы занятости населения в целях поиска подходящей работы, для дальнейшего трудоустрой-ства в организации</t>
  </si>
  <si>
    <t>Государственный заказчик государственной программы</t>
  </si>
  <si>
    <t>Министерство здавоохранения, семьи и социального благополучия Ульяновской области</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</si>
  <si>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</si>
  <si>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</si>
  <si>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</si>
  <si>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</si>
  <si>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</si>
  <si>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</si>
  <si>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</si>
  <si>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Минздравсоцблагополучия</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</si>
  <si>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</si>
  <si>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</si>
  <si>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</si>
  <si>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</si>
  <si>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</si>
  <si>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Основное мероприятие "Привлечение соотечественников, проживающих за рубежом, на постоянное место жительства в Ульяновскую область"</t>
  </si>
  <si>
    <t>Основное мероприятие "Обеспечение деятельности государственного заказчика и соисполнителей государственной программы"</t>
  </si>
  <si>
    <t>Основное мероприятие "Мероприятия в области энергосбережения и повышения энергоэффективности"</t>
  </si>
  <si>
    <t>по факту обращения граждан</t>
  </si>
  <si>
    <t>Обращений не поступало.</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</si>
  <si>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</si>
  <si>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Выплата денежного вознаграждения в рамках реализации постановления Правительства Ульяновской области от 07.11.2014 №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</si>
  <si>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</si>
  <si>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"Социальная поддержка и защита населения Ульяновской области на 2014-2020 годы"</t>
  </si>
  <si>
    <t>41 72 07 Ковальчук Виктор Иванович</t>
  </si>
  <si>
    <t>данная мера социальной поддержки предоставляется на заявительной основе</t>
  </si>
  <si>
    <t>Плановое значение (годовое/квартальное)</t>
  </si>
  <si>
    <t>Фактическое значение (годовое/квартальное)</t>
  </si>
  <si>
    <t>2.3.</t>
  </si>
  <si>
    <t>1 подпрограмма</t>
  </si>
  <si>
    <t>2 подпрограмма</t>
  </si>
  <si>
    <t>3 подпрограмма</t>
  </si>
  <si>
    <t>6 подпрограмма</t>
  </si>
  <si>
    <t>Выплата денежного вознаграждения гражданам</t>
  </si>
  <si>
    <t>Терентьева Лариса</t>
  </si>
  <si>
    <t>Филиппова Анна</t>
  </si>
  <si>
    <t>Бомж</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</si>
  <si>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</si>
  <si>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</si>
  <si>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</si>
  <si>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</si>
  <si>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</si>
  <si>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</si>
  <si>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Предоставление субсидий из областного бюджета Ульяновской области Фонду «Корпорация развития санаторно-курортного комплекса Ульяновской области»</t>
  </si>
  <si>
    <t>Агентство по развитию человеческого потенциала и трудовых ресурсов Ульяновской области (далее - Агентство), Герасимов Денис Валентинович, руководитель</t>
  </si>
  <si>
    <t>Министерство,  Бадыкшина Наталья Леонидовна, референт отдела охраны прав несовершеннолетних</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</si>
  <si>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</si>
  <si>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1) прием документов; 2) подготовка распорядительного документа; 3) предоставление выплаты. Компенсационные выплаты 11 гражданам</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</si>
  <si>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</si>
  <si>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</si>
  <si>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</si>
  <si>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МГН в Ульяновской области</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</si>
  <si>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</si>
  <si>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</si>
  <si>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</si>
  <si>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</si>
  <si>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</si>
  <si>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Сохранение в течение 2017 года численности инвалидов, работающих в организациях, которым предоставлена субсидия на возмещение затрат по оплате труда инвалидов, на уровне 2016 года, человек</t>
  </si>
  <si>
    <t>Численность получателей государственных услуг в сфере содействия занятости населения, человек</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</si>
  <si>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</si>
  <si>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</si>
  <si>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Показатель подсчитывается территориальным органом статистики 1 раз в год (предварительно в мае)</t>
  </si>
  <si>
    <t>Обеспечение деятельности центрального аппарата  и его территориальных органов,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</si>
  <si>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</si>
  <si>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</si>
  <si>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</si>
  <si>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</si>
  <si>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</si>
  <si>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</si>
  <si>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</si>
  <si>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</si>
  <si>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</si>
  <si>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Проведение совместных мероприятий инвалидов и лиц, не имеющих инвалидности ("Парад ангелов")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</si>
  <si>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</si>
  <si>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</si>
  <si>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</si>
  <si>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</si>
  <si>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</si>
  <si>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</si>
  <si>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</si>
  <si>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</si>
  <si>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</si>
  <si>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</si>
  <si>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</si>
  <si>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</si>
  <si>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</si>
  <si>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</si>
  <si>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</si>
  <si>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</si>
  <si>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</si>
  <si>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</si>
  <si>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</si>
  <si>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</si>
  <si>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</si>
  <si>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Меры социальной поддержки предоставлены 2 человекам, задолженности перед получателями нет</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</si>
  <si>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</si>
  <si>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</si>
  <si>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</si>
  <si>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</si>
  <si>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</si>
  <si>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</si>
  <si>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</si>
  <si>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</si>
  <si>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</si>
  <si>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</si>
  <si>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</si>
  <si>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</si>
  <si>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</si>
  <si>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</si>
  <si>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</si>
  <si>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</si>
  <si>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</si>
  <si>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</si>
  <si>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</si>
  <si>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</si>
  <si>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</si>
  <si>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</si>
  <si>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</si>
  <si>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</si>
  <si>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</si>
  <si>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</si>
  <si>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</si>
  <si>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</si>
  <si>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</si>
  <si>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</si>
  <si>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</si>
  <si>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</si>
  <si>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</si>
  <si>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</si>
  <si>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</si>
  <si>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</si>
  <si>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</si>
  <si>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</si>
  <si>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</si>
  <si>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</si>
  <si>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</si>
  <si>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</si>
  <si>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</si>
  <si>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</si>
  <si>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</si>
  <si>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</si>
  <si>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</si>
  <si>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</si>
  <si>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</si>
  <si>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Финансирование (по всем источникам), тыс. руб.</t>
  </si>
  <si>
    <t>ИТОГО по программе</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</si>
  <si>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</si>
  <si>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</si>
  <si>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</si>
  <si>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</si>
  <si>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</si>
  <si>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</si>
  <si>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</si>
  <si>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</si>
  <si>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Целевые индикаторы подпрограммы 1</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</si>
  <si>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 социального обслуживания, процентов</t>
  </si>
  <si>
    <t>Целевые индикаторы подпрограммы 2</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</si>
  <si>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</si>
  <si>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</si>
  <si>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</si>
  <si>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</si>
  <si>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</si>
  <si>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</si>
  <si>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</si>
  <si>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</si>
  <si>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</si>
  <si>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</si>
  <si>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</si>
  <si>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</si>
  <si>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</si>
  <si>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</si>
  <si>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</si>
  <si>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</si>
  <si>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</si>
  <si>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</si>
  <si>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</si>
  <si>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</si>
  <si>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</si>
  <si>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</si>
  <si>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</si>
  <si>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</si>
  <si>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</si>
  <si>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</si>
  <si>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</si>
  <si>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</si>
  <si>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</si>
  <si>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</si>
  <si>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</si>
  <si>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</si>
  <si>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</si>
  <si>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</si>
  <si>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</si>
  <si>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</si>
  <si>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</si>
  <si>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</si>
  <si>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</si>
  <si>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</si>
  <si>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</si>
  <si>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1.1.1.</t>
  </si>
  <si>
    <t>Х</t>
  </si>
  <si>
    <t>По факту бегства отправляется запрос на финансирование</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</si>
  <si>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</si>
  <si>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содержание подведомственных учреждений</t>
  </si>
  <si>
    <t>уменьшение количкства получателей связано с газификацией отдельных жилых помещений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</si>
  <si>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</si>
  <si>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</si>
  <si>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</si>
  <si>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</si>
  <si>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</si>
  <si>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</si>
  <si>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</si>
  <si>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</si>
  <si>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</si>
  <si>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1.3.2.1.</t>
  </si>
  <si>
    <t>1.3.2.2.</t>
  </si>
  <si>
    <t>1.3.2.3.</t>
  </si>
  <si>
    <t>1.3.2.4.</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</si>
  <si>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</si>
  <si>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</si>
  <si>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</si>
  <si>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</si>
  <si>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</si>
  <si>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</si>
  <si>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</si>
  <si>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</si>
  <si>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 xml:space="preserve"> «Обеспечение реализации государственной программы» на 2015-2018 годы</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</si>
  <si>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</si>
  <si>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</si>
  <si>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</si>
  <si>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</si>
  <si>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</si>
  <si>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</si>
  <si>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</si>
  <si>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</si>
  <si>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</si>
  <si>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Обращений от граждан не поступало.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</si>
  <si>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</si>
  <si>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</si>
  <si>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</si>
  <si>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</si>
  <si>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</si>
  <si>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</si>
  <si>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В рамках каких соглашений поступают средства из ФБ, МБ и ИИ</t>
  </si>
  <si>
    <t>ФБ</t>
  </si>
  <si>
    <t>ОБ</t>
  </si>
  <si>
    <t>МБ</t>
  </si>
  <si>
    <t>ИИ</t>
  </si>
  <si>
    <t>«Развитие мер социальной поддержки отдельных категорий граждан»</t>
  </si>
  <si>
    <t>Итого по подпрограмме</t>
  </si>
  <si>
    <t>Итого по 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</si>
  <si>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</si>
  <si>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</si>
  <si>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</si>
  <si>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</si>
  <si>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</si>
  <si>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</si>
  <si>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</si>
  <si>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</si>
  <si>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</si>
  <si>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</si>
  <si>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Исполнитель мероприятия (ИОГВ, ФИО, должность, тел.)</t>
  </si>
  <si>
    <t>Плановый срок реализации мероприятия</t>
  </si>
  <si>
    <t>Фактический срок реализации мероприятия</t>
  </si>
  <si>
    <t>Результат реализации мероприятий ГП (краткое описание, % выполнения работы)/значения целевых индикаторов</t>
  </si>
  <si>
    <t xml:space="preserve">Начало </t>
  </si>
  <si>
    <t xml:space="preserve">Окончание </t>
  </si>
  <si>
    <t xml:space="preserve">Плановое </t>
  </si>
  <si>
    <t>Фактическое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</si>
  <si>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</si>
  <si>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</si>
  <si>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</si>
  <si>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</si>
  <si>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</si>
  <si>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</si>
  <si>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</si>
  <si>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</si>
  <si>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</si>
  <si>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</si>
  <si>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</si>
  <si>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</si>
  <si>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</si>
  <si>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</si>
  <si>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</si>
  <si>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</si>
  <si>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</si>
  <si>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</si>
  <si>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</si>
  <si>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</si>
  <si>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</si>
  <si>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</si>
  <si>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</si>
  <si>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</si>
  <si>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</si>
  <si>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</si>
  <si>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</si>
  <si>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</si>
  <si>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</si>
  <si>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</si>
  <si>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</si>
  <si>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</si>
  <si>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</si>
  <si>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</si>
  <si>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</si>
  <si>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</si>
  <si>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</si>
  <si>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</si>
  <si>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</si>
  <si>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</si>
  <si>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</si>
  <si>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</si>
  <si>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</si>
  <si>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</si>
  <si>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</si>
  <si>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</si>
  <si>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</si>
  <si>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</si>
  <si>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</si>
  <si>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</si>
  <si>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</si>
  <si>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</si>
  <si>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</si>
  <si>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</si>
  <si>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</si>
  <si>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</si>
  <si>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</si>
  <si>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</si>
  <si>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</si>
  <si>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</si>
  <si>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1.3.2.</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</si>
  <si>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</si>
  <si>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</si>
  <si>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</si>
  <si>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</si>
  <si>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</si>
  <si>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</si>
  <si>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</si>
  <si>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</si>
  <si>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</si>
  <si>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</si>
  <si>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</si>
  <si>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</si>
  <si>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</si>
  <si>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</si>
  <si>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</si>
  <si>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</si>
  <si>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</si>
  <si>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</si>
  <si>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</si>
  <si>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</si>
  <si>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Целевые индикаторы подпрограммы 4</t>
  </si>
  <si>
    <t xml:space="preserve">Уровень регистрируемой безработицы к численности экономически активного населения Ульяновской области, процентов </t>
  </si>
  <si>
    <t xml:space="preserve">Целевые индикаторы подпрограммы 5 </t>
  </si>
  <si>
    <t xml:space="preserve">Целевые индикаторы подпрограммы 6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</si>
  <si>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</si>
  <si>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</si>
  <si>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Количество участников государственной программы и членов их семей, прибывших в Российскую Федерацию и зарегистрированных в территориальных органах Федеральной миграционной службы, человек</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</si>
  <si>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</si>
  <si>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</si>
  <si>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</si>
  <si>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</si>
  <si>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</si>
  <si>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</si>
  <si>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</si>
  <si>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</si>
  <si>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</si>
  <si>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</si>
  <si>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</si>
  <si>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</si>
  <si>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</si>
  <si>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</si>
  <si>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</si>
  <si>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</si>
  <si>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</si>
  <si>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</si>
  <si>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</si>
  <si>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</si>
  <si>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t>
  </si>
  <si>
    <t>Удельный расход тепловой энергии на 1 кв. метр общей площади помещений, занимаемых подведомственными учреждениями, Гкал / кв. м</t>
  </si>
  <si>
    <t>Удельный расход природного газа на 1 кв. метр общей площади помещений, занимаемых подведомственны-ми учреждениями, тыс. куб. м /кв. м</t>
  </si>
  <si>
    <t>Удельный расход воды на 1 кв. метр общей площади помещений, занимаемых подведомственными учреждениями, тыс. куб. м /кв. м</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</si>
  <si>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</si>
  <si>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</si>
  <si>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</si>
  <si>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</si>
  <si>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</si>
  <si>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</si>
  <si>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</si>
  <si>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</si>
  <si>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</si>
  <si>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</si>
  <si>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</si>
  <si>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</si>
  <si>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</si>
  <si>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</si>
  <si>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</si>
  <si>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 xml:space="preserve">Ульяновское областное государственное казённое  учреждение социальной защиты населения "Единый областной центр социальных выплат", Казаков Владимир Валерьевич, директор </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</si>
  <si>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</si>
  <si>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</si>
  <si>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</si>
  <si>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</si>
  <si>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Государственная программа Ульяновской области "Социальная поддержка и защита населения Ульяновской области на 2014-2020 годы"</t>
  </si>
  <si>
    <t xml:space="preserve">Ежемесячное предоставление материального обеспечения 2 вдов. 1. Ежемесячное формирование выплатных  документов на Сбербанк. </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</si>
  <si>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</si>
  <si>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</si>
  <si>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N 2/25-П</t>
  </si>
  <si>
    <t>Корректируются средства федерального бюджета, в связи с принятием федерального закона № 362-ФЗ от 05.12.2017 года «О федеральном бюджете на 2018 год и на плановый период 2019 и 2020 годов»:
в 2018 году увеличиваются на 140 555,2 тыс. рублей;
в 2019 году уменьшаются на 80 487,8 тыс. рублей;
в 2020 году уменьшаются на 50 052,5 тыс. рублей.
Увеличиваются средства федерального бюджета в 2018 году на сумму 2 093,8 тыс. рублей, в связи с принятием федерального закона № 363-ФЗ от 05.12.2017 года «О бюджете Пенсионного фонда на 2018 год и на плановый период 2019 и 2020 годов» на социальную программу, связанную с ремонтом организаций социального обслуживания населения, приобретением оборудования, предметов длительного пользования, автотранспорта для мобильных бригад, обучением компьютерной грамотности неработающих пенсионеров:
по Министерству здравоохранения, семьи и социального благополучия Ульяновской области – 490,6 тыс. рублей;
по Министерству промышленности, строительства, жилищно-коммунального комплекса и транспорта Ульяновской области – 1 603,2 тыс. рублей.
Увеличиваются средства областного бюджета в 2018 году в сумме 17 700,0 тыс. рублей, в связи с выделением дополнительных средств на начисления на оплату труда организациям социального обслуживания и социальной защиты.
Уменьшаются средства областного бюджета в 2019 году на сумму 813 124,9 тыс. рублей, в 2020 году – 496 496,9 тыс. рублей, в связи с выполнением требований Министерства финансов Российской Федерации по подписанию Соглашения о предоставлении дотации на выравнивание бюджетной обеспеченности субъекта Российской Федерации из федерального бюджета бюджету Ульяновской области.
Перераспределяются средства областного бюджета между мероприятиями Государственной программы в целом в 2018 году на обеспечение первоочередных расходов в объёме 25 863,9 тыс. рублей.</t>
  </si>
  <si>
    <t>Численность граждан, прошедших санаторно-курортное лечение</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</si>
  <si>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</si>
  <si>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</si>
  <si>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</si>
  <si>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</si>
  <si>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</si>
  <si>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Предоставление мер социальной поддержки 99000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</si>
  <si>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218 труженикам тыла</t>
  </si>
  <si>
    <t>Предоставление мер социальной поддержки 1500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</si>
  <si>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109664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</si>
  <si>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Предоставление мер социальной поддержки 13056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</si>
  <si>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оказание мер социальной поддержки 462 гражданам</t>
  </si>
  <si>
    <t>Обращений за данной мерой соц.поддержки не поступало</t>
  </si>
  <si>
    <t>1) прием документов; 2) подготовка распорядительного документа; 3) предоставление выплаты. Компенсация перевозчикам 8010 отдельных категорий граждан</t>
  </si>
  <si>
    <t>1) прием документов; 2) подготовка распорядительного документа; 3) предоставление выплаты. Ежемесячная компенсация 1753 гражданам</t>
  </si>
  <si>
    <t>1) прием документов; 2) подготовка распорядительного документа; 3) предоставление выплаты. Ежемесячная компенсация 360 гражданам</t>
  </si>
  <si>
    <t>1) прием документов; 2) подготовка распорядительного документа; 3) предоставление выплаты. Ежемесячная выплата 226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</si>
  <si>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309000 отдельным категориям граждан 4) зачисление денежных средст расчётным организациям</t>
  </si>
  <si>
    <t>1) прием документов; 2) подготовка распорядительного документа; 3) предоставление выплаты. ежемесячная выплата 8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</si>
  <si>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23 гражданам отдельных категорий специалистов </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</si>
  <si>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6200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</si>
  <si>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240 гражданам</t>
  </si>
  <si>
    <t>Предоставление мер социальной поддержки на оплату жилищно-коммунальных услуг 111366 отдельным категориям граждан</t>
  </si>
  <si>
    <t>1) прием документов; 2) подготовка распорядительного документа; 3) предоставление выплаты. Ежемесячная выплата 2327 граждан, подвергшихся воздействию радиаци</t>
  </si>
  <si>
    <t>1) прием документов; 2) подготовка распорядительного документа; 3) предоставление выплатыПредоставление дополнительных мер социальной поддержки 21952  многодетным семьям</t>
  </si>
  <si>
    <t>Выплата ежемесячного пособия на 54966 ребёнка гражданам, имеющим детей</t>
  </si>
  <si>
    <t xml:space="preserve">1) прием документов; 2) подготовка распорядительного документа; 3) предоставление выплаты. Ежемесячная выплата на 6200 детей до достижения им возраста 3 лет  </t>
  </si>
  <si>
    <t>ежемесячная денежная выплата 205 беременным женщинам и кормящим матерям</t>
  </si>
  <si>
    <t>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23682 штук</t>
  </si>
  <si>
    <t xml:space="preserve">1) прием заявок от МО; 2) предоставление субвенций МО; 3) перечисление денежных средств. 11910 ежемесячных выплат на содержание ребёнка в семье опекуна (попечителя) и приёмной семье; 8244 выплат вознаграждения, причитающегося приёмному родителю </t>
  </si>
  <si>
    <t>подготовка ТЗ</t>
  </si>
  <si>
    <t>Заключение договоров на перевозку участников соревнований</t>
  </si>
  <si>
    <t>заключение соглашения с МО, предоставление субсидий МО</t>
  </si>
  <si>
    <t xml:space="preserve">Оплачены расходы ООО "Фабрика идей" по организации и проведение зимней спартакиады для инвалидов и граждан пожилого возраста на сумму 70,0 тыс. рублей </t>
  </si>
  <si>
    <t>За первый квартал 2018 год перевозка несовершеннолетних не осуществлялась</t>
  </si>
  <si>
    <t>В 1 квартале 2018 года переданы субвенции для осуществления деятельности по опеке и попечительству в 23 МО</t>
  </si>
  <si>
    <t>пункт исключён с 1 января 2018 года. - Постановление Правительства Ульяновской области от 20.10.2017 N 25/496-П</t>
  </si>
  <si>
    <t>Подготовлены ТЗ, ведётся организационная работа</t>
  </si>
  <si>
    <t>Заключены договора:  №05/18 от 12.03.2018 на поставку сувенирных рамок и  бланков дипломов для проведения конкурса "Лучший работник  УГКУ КЦ Ульяновской области" в сумме 405,0 рублей, № 04/18 от 12.03.2018 на поставку сувенирных рамок и бланков дипломов для проведения конкурса В сфере занятости населения Ульяновской области в сумме 675,00 рублей</t>
  </si>
  <si>
    <t>Показатель будет выполнен к концу 2018 года.</t>
  </si>
  <si>
    <t>Переданы документы в отдел закупок для расторговки на выполнение ПИР по капитальному ремонту здания корпуса №3 ОГАУ СО "Социально-реабилитационный центр им. Е.М.Чучкалова". Примерная дата заключения контракта 23.04.2018г. Заключены контракты в сумме 255,0 т.р.  На предпроектную проработку с целью определения возможности перепрофилирования сущ.здания под социальное учреждение - отделение профессиональной  реабилитации и социальной адаптации областного государ-ственного казённого учреждения социального обслу-живания «Реабили-тационный центр для детей и подростков с ограниченными возможностями «Подсолнух» в г. Уль-яновске». Запрошены коммерческие предложения на разработку проектной документации</t>
  </si>
  <si>
    <t xml:space="preserve"> Мероприятие запланировано на 2-3 квартала</t>
  </si>
  <si>
    <t>В настоящее время проект постановления Правительства находится на стадии согласования, данная мера социальной поддержки не предоставляется</t>
  </si>
  <si>
    <t>В настоящее время проект постановления Правительства находится на стадии согласования, данная мера социальной поддержки не предоставляется. В связи с этим целевой индикатор не полнен</t>
  </si>
  <si>
    <t>Министерство здавоохранения, семьи и социального благополучия Ульянолвской области (далее - Министерство), Адонин Александр Алексеевич, директор департамента развития социальной поддержки населения</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</si>
  <si>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</si>
  <si>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</si>
  <si>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Областное государственное казённое учреждение социального обслуживания "Центр обеспечения граждан техническими средствами реабилитации и санаторно-курортным лечением и социальной адаптации для лиц без определённого места жительства и занятий в г. Ульяновске" (далее - ОГКУСО "ЦОГ ТСР и СКЛ и СА для лиц БОМЖ"), Белова Рамиля Вазыховна, и.о.директора</t>
  </si>
  <si>
    <t>Министерство, Логинов Михаил Васильевич, директор департамента социального благополучия, Гурьева Наталья Сергеевна, директор департамента семейной, демографической политики и охраны прав несовершеннолетних, обл.гос.каз.учр.соц.обслуж. "Центр социально-психологической помощи семье и детям "Семья" в г. Ульяновске", Миронова Людмила Анатольевна, директор, ОГКУСО "ЦОГ ТСР и СКЛ и СА для лиц БОМЖ", Белову Рамиля Вазыховна, и.о. диретора</t>
  </si>
  <si>
    <t>ОГКУСО "ЦОГ ТСР и СКЛ и СА для лиц БОМЖ", Белову Рамиля Вазыховна, и.о. диретора</t>
  </si>
  <si>
    <t xml:space="preserve">УОГКУСЗН "ЕОЦСВ", Казаков Владимир Валерьевич, директор </t>
  </si>
  <si>
    <t>Министерство, Егорова Светлана Владимировна, референт департамента развития социальной поддержки населения</t>
  </si>
  <si>
    <t xml:space="preserve">Министерство, Демкина Анна Александровна, референт департамента социального благополучия </t>
  </si>
  <si>
    <t>Министерство, Гурьева Наталья Сергеевна, директор департамента семейной, демографической политики и охраны прав несовершеннолетних</t>
  </si>
  <si>
    <t xml:space="preserve">Министерство, Зорина Наталья Владимировна, референт департамента социального благополучия 
</t>
  </si>
  <si>
    <t>Ульяновское областное государственное казённое учреждение социальной защиты населения в г. Ульяновске, Вадов Андрей Сергеевич, заместитель директора</t>
  </si>
  <si>
    <t>Сведения об объёмах финансирования за I полугодие 2018 года</t>
  </si>
  <si>
    <t>Предоставление субсидий  на оплату жилого помещения и коммунальных услуг 11650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</si>
  <si>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5930 граждан.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</si>
  <si>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Сбор пакетов документов территориальными органами, приянтие решения, оформление решения протоколом, подготовка распоряжения на перечисление денежных средств, предоставление  адресной  помощи 3539 семей</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</si>
  <si>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60 семей, помощи в форме электронной социальной продовольственной карты 2800 человек</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</si>
  <si>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950 лицам, не имеющим инвалидности, но по медицинским показаниям нуждающимся в них</t>
  </si>
  <si>
    <t xml:space="preserve">Ежемесячные и единовременные выплаты 125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</si>
  <si>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850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</si>
  <si>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250 отдельным категориям граждан</t>
  </si>
  <si>
    <t xml:space="preserve">1) прием документов; 2) подготовка распорядительного документа; 3) предоставление выплаты. Предоставление компенсационных выплат 3400 гражданам из числа социально не защищённых категорий </t>
  </si>
  <si>
    <t>1) прием документов; 2) подготовка распорядительного документа; 3) предоставление выплаты. Оказание  помощи 4 гражданам</t>
  </si>
  <si>
    <t>1) прием документов; 2) подготовка распорядительного документа; 3) предоставление выплатыОказание мер социальной поддержки 89 инвалидам боевых действий</t>
  </si>
  <si>
    <t>1) прием документов; 2) подготовка распорядительного документа; 3) предоставление выплаты. оказание мер социальной поддержки 1012 гражданину,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</si>
  <si>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2243 чел.,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</si>
  <si>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10 социально-значимых мероприятий</t>
  </si>
  <si>
    <t>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t>
  </si>
  <si>
    <t>1.Приём документов  2. Формирование выплатных документов . 3. Направление выплатных документов в Сбербанк и Главпочтамт.Ежемесячная денежная выплата 219 ветеранам творческих профессий и ежегодная денежная выплата 98 ветеранам творческих профессий, достигшим 65-летнего возраста</t>
  </si>
  <si>
    <t xml:space="preserve">Прием документов, их проверка и включение граждан в список на получение свидетельств. Подготовка распоряжения о выдаче 3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</si>
  <si>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8737 гражданам родившихся в период с 01 января 1932 года по 31 декабря 1945 года</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</si>
  <si>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46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</si>
  <si>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1750 добровольным пожарным</t>
  </si>
  <si>
    <t xml:space="preserve">Подготовка распоряжения о выдаче свидетельств, выдача 6 свидетельств о предоставлении единовременных выплат (проверка правоустанавливающих документов, подготовка распоряжения о перечислении денежных средств, перечисление денежных средств)  </t>
  </si>
  <si>
    <t xml:space="preserve">Подготовка распоряжения о выдаче свидетельств, выдача 8 свидетельств о предоставлении единовременных выплат (проверка правоустанавливающих документов, подготовка распоряжения о перечислении денежных средств, перечисление денежных средств)  </t>
  </si>
  <si>
    <t>Предоставление мер социальной поддержки 7850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</si>
  <si>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Ежемесячная выплата 40 граждан</t>
  </si>
  <si>
    <t xml:space="preserve">Прием документов, их проверка и включение граждан в список на получение сертификатов. Выдача 6 сертификатов </t>
  </si>
  <si>
    <t>проведение конкурса, заключение контрактов</t>
  </si>
  <si>
    <t>1) прием документов; 2) проверка документов; 3) принятие решения о назначении пособия; 4) выплата пособия. Выплата единовременного пособия на 6 усыновлённых детей</t>
  </si>
  <si>
    <t>1) прием документов; 2) подготовка распорядительного документа; 3) предоставление выплаты. Предоставление 264 выплаты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</si>
  <si>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28 детям-сиротам и детям, оставшимся без попечения родителей, лицам из их числа</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</si>
  <si>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6 заявителям</t>
  </si>
  <si>
    <t>1) прием документов; 2) подготовка распорядительного документа; 3) перечисление денежных средств. Возмещение расходов 32 детям-сиротам и детям, оставшихся без попечения родителей</t>
  </si>
  <si>
    <t>Реализация мер социальной поддержки 30 детей</t>
  </si>
  <si>
    <t>Проверка документов, подготовка распоряжений о выдаче сертификатов, выдача сертификатов.  Выдано 3250 сертификатов</t>
  </si>
  <si>
    <t>Готовится материал о кандидатах для рассмотрения на заседании Совета по реализации приоритетных национальных проектов и семейной политике в Ульяновской области (далее - Совет).Совет в соответствии с регламентом рассматривает представленные материалы для выявления победителей и присуждения премии, выплата 5 ежегодных премий Губернатора Ульяновской области «Семья года»</t>
  </si>
  <si>
    <t>Предоставление мер социальной поддержи 90 семьи, в которых оба родителя являются инвалидами и воспитывают несовершеннолетних детей; 267 семей,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</si>
  <si>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173 свидетельства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</si>
  <si>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документов; 2) подготовка распорядительного документа; 3) предоставление выплаты, по мере требования 2475 поездок</t>
  </si>
  <si>
    <t>Единовременное пособие 5 беременным женам военнослужащих</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</si>
  <si>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в количестве 650 пособий</t>
  </si>
  <si>
    <t>1) прием документов; 2) подготовка распорядительного документа; 3) перечисление денежных средств. Выплата единовременного пособия 130 получателям</t>
  </si>
  <si>
    <t>1) прием заявок от МО; 2) предоставление субвенций МО; 3) перечисление денежных средств. Осуществление 9077 выплат детям-сиротам и детям, оставшимся без попечения родителей, лицам из их числа</t>
  </si>
  <si>
    <t>проведение конкурсных процедур</t>
  </si>
  <si>
    <t>Проведение мероприятий</t>
  </si>
  <si>
    <t>Подготовка ТЗ, проведение конкурсных процедур, заключение договора на оказание услуг по проведению мероприятия</t>
  </si>
  <si>
    <t>заключение контракта</t>
  </si>
  <si>
    <t>Оказание государственной услуги населению 22,8 тыс. услуг</t>
  </si>
  <si>
    <t>На конец 2 квартала 2018 года численность женщин, находящихся в отпуске по уходу за ребенком до достижения им возратста трех лет, нарастающим итогом не менее 138 человек.</t>
  </si>
  <si>
    <t>Конкурс Лучший работодатель года, премия 5 конкурсантам по 50,0 тыс. рублей</t>
  </si>
  <si>
    <t>Изготовление печатной продукции для распространения в период проведения месячника охраны труда</t>
  </si>
  <si>
    <t>Осуществление социальных выплат гражданам, признанным признанным в установленном порядке безработными - 5000 чел.</t>
  </si>
  <si>
    <t>Пособия планируется выплатить 200 соотечественникам</t>
  </si>
  <si>
    <t>Размещение информации в СМИ</t>
  </si>
  <si>
    <t>подготовка ТЗ, проведение конкурсов, заключение контрактов</t>
  </si>
  <si>
    <t>Проведение мероприятий по заключенным конрактам (договорам). Подготовка ТЗ, проведение конкурсных процедур на текущий ремонт жилого корпуса, замена окон в ОГАУСО «Специальный дом-интернат для престарелых и инвалидов в с. Акшуат»</t>
  </si>
  <si>
    <t>Отчёт об исполнении плана - графика реализации государственной программы за I полугодие 2018 года</t>
  </si>
  <si>
    <r>
      <t>За I полугодие 2018 года значение целевого индикатора</t>
    </r>
    <r>
      <rPr>
        <sz val="10"/>
        <color rgb="FFFF0000"/>
        <rFont val="Times New Roman"/>
        <family val="1"/>
        <charset val="204"/>
      </rPr>
      <t xml:space="preserve"> выполнено</t>
    </r>
  </si>
  <si>
    <t>По состоянию на 01.07.2018 численность безработных граждан, зарегистрированных в государственных учреждениях службы занятости населения, составила 2668 человек. Уровень регистрируемой безработицы составил 0,42%</t>
  </si>
  <si>
    <t xml:space="preserve">Количество получателей государственных услуг в сфере занятости за 6 месяцев 2018 года составило  44786 человек. </t>
  </si>
  <si>
    <t>Количество работников прошедших обучение за 6 месяцев 2018 года составило 6153 человека</t>
  </si>
  <si>
    <t>За 6 месяцев 2018 года численность пострадавших в результате несчастных случаев на производстве составила 106 человек,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t>
  </si>
  <si>
    <t xml:space="preserve">За 6 месяцев 2018 года специальная оценка условий труда проведена на 11012  рабочих местах. </t>
  </si>
  <si>
    <t>Причина  не выполнения планового показателяв объясняется снижением колличества соотечественников желающих переселится в Ульяновскую область (во 2 квартале 2018 года в программе приняло участие 242 человека в возрасте до 40 лет от общей численности участников подпрограммы (462 человека).</t>
  </si>
  <si>
    <t>Причина  не выполнения планового показателяв объясняется увеличением колличества соотечественников имеющих полное (общее) среднее либо 8-9 классов образование (во 2 квартале 2018 года в программе приняло участие 133 человека с высшым либо средним профессиональным образованием от общей численности участников подпрограммы (224 человека).</t>
  </si>
  <si>
    <t>Подготовка ТЗ, проведение конкурсов, заключение контрактов на проведение  социально-значимого мероприятия Ежегодный областной конкурс "Семейные трудовые династии"</t>
  </si>
  <si>
    <t xml:space="preserve">За 6 месяцев 2018 года количество получателей государственных услуг в сфере занятости  составило 44786 человек. </t>
  </si>
  <si>
    <t>За 6 месяцев 2018 года приступили к профессиональному обучению 192 женщины, находящиеся в отпуске по уходу за ребёнком до достижения им возраста трёх лет, что составляет 72,8 % от годового плана-прогноза (250 человек).</t>
  </si>
  <si>
    <t>Изготовлены: информационный бюллетень "Безопасность и охрана труда"; листовки и плакаты, посвящённые тематике Всемирного дня охраны труда</t>
  </si>
  <si>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6 месяцев 2018 год получили 6437 человек, в том числе 5677 человек получили пособие по безработице, 521 человек – стипендию, 55 человек – материальную помощь, досрочную пенсию – 184 человека.</t>
  </si>
  <si>
    <t>За 6 месяцев 2018 года выплачено пособий 51 соотечественникам. Невыполнение планового показателя связано с  тем, что граждане не предоставляют полный комлект документ необходимых для осуществления выплаты, а также не все участники программы прибыли на территорию Ульяновской области.</t>
  </si>
  <si>
    <t>1.47.</t>
  </si>
  <si>
    <t>За I полугодие 2018 года ежемесячное денежное пособие предоставлено 126 гражданину. Денежные выплаты предоставлены в полном объёме.</t>
  </si>
  <si>
    <t>За I полугодие 2018 года пенсии за выслугу лет предоставлены в полном объёме. Пенсии за выслугу лет предоставлены 853 гражданину</t>
  </si>
  <si>
    <t xml:space="preserve">За I полугодие 2018 года  данной мерой социальной поддержки воспользовались 37 молодых специалиста. Мерами социальной поддержки обеспечены в полном объёме. </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</si>
  <si>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I полугодие 2018 года единовременная материальная помощь оказана 6 гражданам. Задолженности перед получателями нет. </t>
  </si>
  <si>
    <t>В I полугодие 2018 года выдано 3 свидетельства. 2 свидетельства реализованы.</t>
  </si>
  <si>
    <t xml:space="preserve">За I полугодие 2018 года количество выплат ежемесячного пособия по уходу за ребёнком составило 43175 шт. Выплата произведена в полном объёме согласно заявок на финансовое обеспечение расходов на выплату государственных пособий 7812 чел. </t>
  </si>
  <si>
    <t>Данная мера соц. поддержки предоставляется по фактическому обращению граждан. За I полугодие 2018 года выплата представлена 39 гражданам.</t>
  </si>
  <si>
    <t>В I полугодии 2018 года выдано 4 свидетельства. 2 свидетельства реализованы.</t>
  </si>
  <si>
    <t>В I полугодии 2018 года выдано 12 свидетельств. 4 свидетельства реализованы.</t>
  </si>
  <si>
    <t>За I полугодие 2018 года ежегодная денежная  выплата представлена 7698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</si>
  <si>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I полугодие 2018 года в полном объёме представлена ежемесячная денежная компенсация 11 гражданам.</t>
  </si>
  <si>
    <t>За I полугодие 2018 года ежемесячная денежная  выплата представлена 109293 гражданину в полном объёме. Выплата произведена в полном объеме.</t>
  </si>
  <si>
    <t xml:space="preserve">За I полугодие 2018 года меры социальной поддержки представлены 2584 гражданам в полном объёме. </t>
  </si>
  <si>
    <t>За I полугодие 2018 года меры социальной поддержки  представлены 19 гражданам в полном объёме</t>
  </si>
  <si>
    <t>Мера социальной поддержки предоставляются по факту обращения граждан. За I полугодие 2018 года обращений не поступало</t>
  </si>
  <si>
    <t>За I полугодие 2018 года выплачено 1127 пособий. Задолженности перед получателями нет. Выплата произведена в полном объеме</t>
  </si>
  <si>
    <t xml:space="preserve">За I полугодие 2018 года меры социальной поддержки представлены на 5452 детей. Выплата произведена в полном объёме. </t>
  </si>
  <si>
    <t>Единовременное пособие выплачено 151 получателям на 192 детей</t>
  </si>
  <si>
    <t>За I полугодие 2018 года меры социальной поддержки  представлены 496 гражданам в  полном объёме.</t>
  </si>
  <si>
    <t xml:space="preserve">1) прием документов; 2) подготовка распорядительного документа; 3) предоставление выплаты. Выплата пособий </t>
  </si>
  <si>
    <t>За I полугодие 2018 года представлена мера социальной поддержки 6614 человек. Выплата представлена в полном объёме.</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</si>
  <si>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</si>
  <si>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 xml:space="preserve">1)Договора с 7 поставщиками на поставку протезно-ортопедических изделий заключены 09.01.2018г.
2) прием , проверка документов и формирование списков;  3) получателю оформляется направление в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2018 год  обеспечили  протезно-ортопедическими изделиями 1783 человека, не имеющим инвалидности, но по медицинским показаниям нуждающимся в них.в т.ч. лица вставшие на учет в 2017 году
</t>
  </si>
  <si>
    <t>За I полугодие 2018 года оплачено 10 социально-значимых мероприятий (Поздравление женщин в родильных отделениях медицинских организаций, подведомственных Министерству здравоохранения, семьи и социального благополучия Ульяновской области, родивших детей 1 января, 23 февраля, 8 марта; День освобождения Ленинграда от блокады; День окончания Сталинградской битвы; Мероприятие, посвящённое Дню памяти о россиянах, исполнявших служебный долг за пределами Отечества, Митинг, посвящённый Дню освобождения узников фашизма, Встречи с ветеранами, поздравление  в рамках Дня Победы, Региональный этап Интеллектуально-развивающей игры «Ума палата» в рамках проекта ПФО «ВЕРНУТЬ ДЕТСТВО», Митинг, посвящённый годовщине катастрофы на Чернобыльской АЭС ). Направлена субсидия ОГАУСО "СОЦ "Волжские просторы"  в г. Новоульяновске"  на оказание услуг по организации отдыха и оздоровлению граждан пожилого возраста в Ульяновской области в рамках "Серебрянные каникулы"</t>
  </si>
  <si>
    <t>Исполнение по содержанию Департаментов социальной защиты состваляет 57,6% от плана, по Министерству 47,0%. Выплаты заработной платы, начисления на неё произведены в полном объёме. Задолженности нет.</t>
  </si>
  <si>
    <t>Исполнение по содержанию по ОГКУСО состваляет 55,5% от плана, по ОГБУСО - 68,8%, ОГАУСО - 57,0%, по ОГКУСЗН - 68,6%, ОГКОУ - 50,4%. Выплаты заработной платы произведена в полном объёме. Задолженности нет.</t>
  </si>
  <si>
    <t>За 1 полугодие 2018 год выплата ЕДК представлена 97391 ветеранам в полном объёме.</t>
  </si>
  <si>
    <t>За I полугодие 2018 года меры социальной поддержки представлены 192 труженникам в полном объёме.</t>
  </si>
  <si>
    <t>За I полугодие 2018 года меры социальной поддержки представлены 1378  реабилитированному гражданину в полном объёме.</t>
  </si>
  <si>
    <t>За 1 полугодие 2018 года выплаты ЕДК представлены 109034 ветеранам в  полном объёме</t>
  </si>
  <si>
    <t>За 1 полугодие 2018 года выплата пособия по погребению представлена 682 гражданам в полном объёме.</t>
  </si>
  <si>
    <t>За 1 полугодие 2018 года ежемесячная денежная компенсация на оплату жилого помещения и отдельных видов коммунальных услуг предоставлена 12998 педагогическим работникам сельской местности в полном объеме. Задолженности перед получателями нет.</t>
  </si>
  <si>
    <t>За 1 полугодие 2018 год выплаты представлены 2067 гражданам.</t>
  </si>
  <si>
    <t>За I полугодие 2018 года меры социальной поддержки представлены 88 инвалидам в  полном объёме.</t>
  </si>
  <si>
    <t>За I полугодие 2018 года меры социальной поддержки представлены 457 гражданам в полном объёме.</t>
  </si>
  <si>
    <t>За 1 полугодие 2018 года меры социальной поддержки представлены 1185 гражданам в полном объёме.</t>
  </si>
  <si>
    <t>За 1 полугодие 2018 года меры социальной поддержки представлены 2056 гражданам в полном объёме.</t>
  </si>
  <si>
    <t>За I полугодие 2018 года год меры социальной поддержки представлены 220 гражданам в полном объёме</t>
  </si>
  <si>
    <t>За 1 полугодие 2018 года ежемесячная денежная компенсация на оплату жилого помещения и коммунальных услуг предоставлена 1589 гражданам в полном объёме</t>
  </si>
  <si>
    <t>За 1 полугодие 2018 года компенсационные выплаты предоставлены 844 гражданам в полном объеме.</t>
  </si>
  <si>
    <t>За 1 полугодие 2018 года  меры социальной поддержки представлены 224 гражданам в  полном объёме.</t>
  </si>
  <si>
    <t>За 1 полугодие 2018 года ежегодная денежная  выплата представлена 82324 гражданам в полном объёме</t>
  </si>
  <si>
    <t>За I полугодие 2018 года меры социальной поддержки представлены 9 гражданам в полном объёме</t>
  </si>
  <si>
    <t>За I полугодие 2018 года меры социальной поддержки представлены 24 гражданам в  полном объёме.</t>
  </si>
  <si>
    <t>За 1 полугодие 2018 года меры социальной поддержки представлены 1707 гражданам в полном объёме.</t>
  </si>
  <si>
    <t>Ежемесячная денежная компенсация расходов  на уплату взноса на капитальный ремонт за 1 полугодие 2018 года предоставлена 61 гражданам (всем обратившимся гражданам выплата предоставляется в полном объёме).</t>
  </si>
  <si>
    <t>За 1 полугодие 2018 года меры социальной поддержки представлены 21945 гражданам в полном объёме.</t>
  </si>
  <si>
    <t>За 1 полугодие 2018 года пособие предоставлено  54577 гражданам. Задолженности перед получателями нет.</t>
  </si>
  <si>
    <t>За 1 полугодие 2018 года меры социальной поддержки представлены 27 гражданам в  полном объёме.</t>
  </si>
  <si>
    <t>За 1 полугодие 2018 года меры социальной поддержки представлены 91 гражданину в полном объёме.</t>
  </si>
  <si>
    <t>За 1 полугодие 2018 года меры социальной поддержки воспользовались 188 женщин, в том числе: 100 беременных женщин и 88 кормящих матерей</t>
  </si>
  <si>
    <t>За 1 полугодие 2018 года меры социальной поддержки  представлены 3873 гражданам в  полном объёме.</t>
  </si>
  <si>
    <t xml:space="preserve">По состоянию на 01.07.2018 проведено 9 заседаний областной общественной комиссии. По итогам проведённых заседаний адресную материальную помощь получили 1975 человек, в том числе:
- на помощь в связи с пожаром – 94 человека; 
- на лечение – 839 человек;
- на газификацию жилья – 317 человек;
- в связи с малообеспеченностью, задолженностью по кредитам, ЖКУ, ремонтом жилья и прочее  – 700 человек;
- на помощь в связи с чрезвычайной ситуацией (ураганом) – 21 человек;
- в связи с проведённым капитальным ремонтом жилья ветеранам Великой Отечественной войны – 4 человека.
Из 9 заседаний 2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6 гражданам, в том числе:
- на помощь в связи с пожаром – 2 человека; 
- на лечение – 4 человека.
</t>
  </si>
  <si>
    <t xml:space="preserve">На 01 июля 2018 года заключено 191 социальных контракта.
На 01.07.2018 было заключено 2740 социальных контракта на оказание государственной социальной помощи в виде натуральной помощи с использованием продуктовых карт для приобретения продуктов питания.
</t>
  </si>
  <si>
    <t>За I полугодие 2018 года значение целевого индикатора перевыполнено</t>
  </si>
  <si>
    <t>За 1 полугодие 2018 года единовременное пособие выплачено на11 усыновлённых детей</t>
  </si>
  <si>
    <t>Произведено 218 выплат 51 получателям в полном объёме за 1 полугодие 2018 года</t>
  </si>
  <si>
    <t>В 1 полугодие 2018 года произведено возмещение расходов 3 получателям</t>
  </si>
  <si>
    <t>Расходы в 1 полугодие 2018 года не производились</t>
  </si>
  <si>
    <t>В 1 полугодии 2018 года произведено возмещение расходов 15 получателям</t>
  </si>
  <si>
    <t xml:space="preserve">Ежемесячные выплаты на обеспечение проезда произведены 16617 детям-сиротам и детям, оставшимся без попечения родителей </t>
  </si>
  <si>
    <t>За 1 полугодие 2018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59 семей;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724 семьи;
- ежемесячная денежная выплата в размере 1000 рублей на каждого ребенка родителям-студентам, её получила 104 семей.
В 1 полугодии 2018 году выдано 150 свидетельств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28 семей, при рождении четвертого или последующего ребёнка  - 122 семьи. В 1 полугодии 2018 г. реализовали свои свидетельства 96 семей.</t>
  </si>
  <si>
    <t>За 1 полугодие 2018 год выдано 2979  сертификатов "Семья", реализовано 378  сертификатов, из них: на улучшение жилищных условий средства капитала "Семья" направили -72 семей, на лечение детей - 56 семьи, на обучение детей - 216 семей, на страхование - 25 семей, на оздоровление - 1 семья, 8 - подведение коммуникаций.</t>
  </si>
  <si>
    <t>В первом квартале 2018 года в муниципальных образованиях Ульяновской области проводился первый отборочный этап конкурса. Премия Губернатора Ульяновской области "Семья Года" выплачена 6 семьям в размере 50,0 тыс.рублей.</t>
  </si>
  <si>
    <t>За I полугодие 2018 года субсидии на оплату жилого помещения и коммунальных услуг предоставлены 31455 получателям. Выплаты произведены в полном объеме</t>
  </si>
  <si>
    <t>За I полугодие 2018 года компенсации на оплату жилого помещения и коммунальных услуг предоставлены 10954 получателям. Выплаты произведены в полном объеме</t>
  </si>
  <si>
    <t>За 1 полугодие 2018 года льготным проездом воспользовалось 7988  федеральных льготников</t>
  </si>
  <si>
    <t xml:space="preserve">За 1 полугодие 2018 года ежемесячную денежную компенсацию на оплату жилого помещения и коммунальных услуг получили 306040 человек   </t>
  </si>
  <si>
    <t>Денежные средства перечислены на содержание 22647 детей, 16007 получателям ежемесячного вознаграждения, причитающегося приёмным родителям</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</si>
  <si>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I полугодие 2018 года на сумму 3 872,2 тыс. рублей, в том числе:
ООО «Дэйли» - 3 859,1 тыс. рублей;
УРОООО «Российский Красный Крест» - 2 777,8 тыс. рублей;
ДМООИО "Преодоление" УООО ООО ВОИ – 1 597,8 тыс. рублей;
Общество с ограниченной ответственностью "Дар-1"- 7,6 тыс. рублей;
АНО "Социальное благополучие" – 385,2 тыс. рублей;
АНО ДПО "ЦКСП" – 2,3 тыс. рублей.</t>
  </si>
  <si>
    <t>В связи с приведением мероприятий по государственной программе в соответствие с постановлением Правительства Ульяновской области от 19.01.2018 года № 24-П «Об утверждении социальной программы «Укрепление материально-технической базы организаций социального обслуживания и обучение компьютерной грамотности неработающих пенсионеров в Ульяновской области» на 2018 год» ОГКУ «Ульяновскоблстройзаказчик» внесены изменения в план-график 29.05.2018. Готовится документация на проведение конкурсных процедур по объектам: 
ОГАУСО "Геронтологический центр в г.Ульяновске"; 
ОГАУСО "Психоневрологический интернат в п.Дальнее Поле";
ОГАУСО "Психоневрологический интернат в п.Лесной". 
07.05.2018 с ООО "Ульяновскгражданпроект" заключен ГК № 10/0876 на сумму 3240, т. руб на разработку  ПСД на строительство бассейна ОГБУСО "Комплексный центр социального обслуживания в р.п. Павловка". ООО "Ульяновскгражданпроект" представил на рассмотрение новые планировочные и фасадные решения. 
25 апреля 2018 года заключен государственный контракт на сумму 5936,7 т.р. по капитальному ремонту здания корпуса №3 ОГАУСО "Социально-реабилитационный центр им. Е.М.Чучкалова". Представлен технический отчет о результатах инженерно-геологических изысканий. 
На предпроектную проработку заключены контракты в сумме 253,0 т.р. с целью определения возможности перепрофилирования сущ.здания под социальное учреждение - отделение профессиональной  реабилитации и социальной адаптации областного государственного казённого учреждения социального обслуживания «Реабилитационный центр для детей и подростков с ограниченными возможностями «Подсолнух» в г. Ульяновске». Запрошены коммерческие предложения на разработку проектной документации.</t>
  </si>
  <si>
    <t>Исполнение по финансированию аппарата составляет 44,8 % от плана. Выплаты заработной платы, начисления на неё произведены в полном объёме. Задолженности нет.</t>
  </si>
  <si>
    <t xml:space="preserve">Исполнение по финансированию ОГКУ ЦЗН составляет 51,4 % от плана. Выплаты заработной платы, начисления на неё произведены в полном объёме. </t>
  </si>
  <si>
    <t>Перечислены средства подведомственныи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1 102,3 тыс. рублей. Меры предоставлены в полном объёме</t>
  </si>
  <si>
    <t>Перечислена субсидия ОГАУСО "Психоневрологический интерант в г.Новоульяновске" на трудовые мастерские</t>
  </si>
  <si>
    <t>Оплачены расходы на оказание услуг по изготовлению памятных сувениров для вручения инвалидам во время проведения месячника "Белая трость", международного дня глухих, Дня больных рассеянным склерозом, Дня больных сахарным диабетом на сумму 60,0 тыс. рублей</t>
  </si>
  <si>
    <t xml:space="preserve">Оплачены расходы, связанные с организацией пассаржских перевозок участников (инвалидов по слуху) всероссийских и международных физкультурных и спортивных мероприятий на сумму 50,0 т.р. </t>
  </si>
  <si>
    <t>Предоставлена субсидия Обл.гос.бюджетное учр.соц.обслуживания "Центр соц.обслуживания "Доверие" в г. Димитровграде" и ОГБУСО ЦСО "Парус надежды" на проведение второго летнего фестиваля для молодых инвалидов в рамках проведения туристического слёта на сумму 50,0 тыс. рублей</t>
  </si>
  <si>
    <t>В связи с приведением мероприятий по государственной программе в соответствие с постановлением Правительства Ульяновской области от 19.01.2018 года № 24-П «Об утверждении социальной программы «Укрепление материально-технической базы организаций социального обслуживания и обучение компьютерной грамотности неработающих пенсионеров в Ульяновской области» на 2018 год» ОГАУСО «Геронтологический центр в г Ульяновске» ведёт подготовительную работу, подготавливает ТЗ</t>
  </si>
  <si>
    <t>15.06.2018г. УОГКУСЗН «ЕОЦСВ» объявлен электронный аукцион на услуги по обучению компьютерной грамотности неработающих пенсионеров. Согласно технико-экономического задания начальная максимальная цена контракта составила 939 000,00 рублей (в том числе за счет средств ПФР – 489 000,00 руб., за счет средств бюджета Ульяновской области – 450 000,00). Цена за обучение 1 неработающего пенсионера составила 3 000,00 руб.
27.06.2018г. состоялось рассмотрение первых частей заявок. В электронном аукционе приняли участие 3 участника. По итогам рассмотрения все участники допущены к участию в электронном аукционе.
02.07.2018г. проведен электронный аукцион, по итогам которого победителем стал Федеральное государственное бюджетное образовательное учреждение высшего образования «Ульяновский государственный университет». Начальная максимальная цена контракта снижена на 50%, то есть цена контракта составила 469 249,97 руб. (в том числе за счет средств ПФР РФ – 234 624,80 руб., за счет средств бюджета Ульяновской области – 234 625,17 руб.). Планируется обучение 313 неработающих пенсионеров.
17.07.2018г. заключен Контракт № 0168200002418002435-0031782-01 от 17.07.2018г. с Федеральным государственным бюджетным образовательным учреждением высшего образования «Ульяновский государственный университет». В настоящее время идет формирование списков неработающих пенсионеров, желающих пройти обучение.</t>
  </si>
  <si>
    <t>Министерство, Прыгунова Ольга Александровна,и.о. заместителя директора департамента-начальника отдела бюджетного учёта, отчётности и финаносового обеспечения расходных обязательств</t>
  </si>
  <si>
    <t>Министерство, Гаврилова Елена Михайловна, заместитель директора департамента - начальник отдела планирования и анализа исполнения бюджета</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</si>
  <si>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 ООО "Информационно-технологический центр "Базис" и ООО "АИС Город"  за I полугодие 2017 года на сумму 6 187,9 тыс. рублей</t>
  </si>
  <si>
    <t>На основании Распоряжения от 29.01.2018г. № 162-р «О распределении сертификатов на оплату услуг по социальной реабилитации и ресоциализации на 2018год и приложения к нему «Графика выдачи сертификатов на оплату услуг по социальной реабилитации и ресоциализации в 2018г.» было выдано 9 сертификатов. На 01.07.2018г. реабилитацию в реабилитационном центре ООО «Свобода», проходят 9 получателей сертификатов. На соновании акта возмещения расходов за предоставление меры социальной поддержки за I полугодие 2018 года оплачено на сумму 46,8 тыс. рублей.</t>
  </si>
  <si>
    <t>Перечислена субсидия ОГАУСО СДИ в с. Акшуат на замену окон корпуса №1. Заключен договор на выполнение работ по замене деверянных окон на пластиковые в здании жилого корпуса на сумму 999,5 тыс. рублей. За I полугодие 2018 года оплачено 299,9 тыс. рублей. ОГКУСО "Социальный приют для детей и подростков "Росток" в д.Рокотушка" заключен государственный контракт №28/31378 от 24.04.2018 на ремонт кровли административного корпуса.</t>
  </si>
  <si>
    <t>о внесённых изменениях в государственную программу за I полугодие 2018 года</t>
  </si>
  <si>
    <t>N 13/209-П</t>
  </si>
  <si>
    <t>Увеличиваются средства федерального бюджета в 2018 году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 в сумме 142 064,9 тыс. рублей (на основании федерального закона от 28.12.2017 № 418-ФЗ «О ежемесячных выплатах семьям, имеющих детей»).
Увеличиваются средства областного бюджета в 2018 году в сумме 
15,0 тыс. рублей, в связи с поступлением благотворительных пожертвований от частного лица областному государственному казённому учреждению социального обслуживания «Детский дом-интернат для глубоко умственно отсталых детей «Родник».
Уменьшаются средства областного бюджета в 2018 году на сумму 26 472,5 тыс. рублей, в том числе:
по Министерству здравоохранения, семьи и социального благополучия Ульяновской области:
на погашение кредиторской задолженности за 2017 год по мерам государственной поддержки граждан в связи с введением на территории Ульяновской области экономически обоснованных тарифов и нормативов потребления коммунальных услуг, в связи с отменой меры социальной поддержки в сумме 650,0 тыс. рублей;
по Агентству по развитию человеческого потенциала и трудовых ресурсов Ульяновской области:
в связи с необходимостью возврата средств в федеральный бюджет 
в результате не достижения показателей результативности использования субсидий, предоставляемых из федерального бюджета, в сумме 123,9 тыс. рублей:
по Министерству промышленности, строительства, жилищно-коммунального комплекса и транспорта Ульяновской области:
на «Строительство (закольцованного) газопровода между ГРС № 52 
и ГРС № 38 г. Ульяновск, промышленная зона «Заволжье»» на Министерство развития конкуренции и экономики Ульяновской области в сумме 698,6 тыс. рублей;
на муниципальные образования Ульяновской области на проведение комплексного благоустройства территорий общего пользования общегородского значения в рамках государственной программы «Формирование комфортной городской среды в Ульяновской области» в сумме 25 000,0 тыс. рублей.
Перераспределяются средства областного бюджета между мероприятиями Государственной программы в целом в 2018 году на сумму 57 471,3 тыс. рублей, в том числе по средствам федерального бюджета 1 603,2 тыс. рублей:
на меры социальной поддержки – 15 449,0 тыс. рублей;
на капитальный и текущий ремонты – 37 364,5 тыс. рублей, в том числе средства федерального бюджета 1 603,2 тыс. рублей;
на первоочередные расходы – 4 657,8 тыс. рублей.</t>
  </si>
  <si>
    <t>за I полуголие 2018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</si>
</sst>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р_._-;\-* #,##0.00_р_._-;_-* &quot;-&quot;??_р_._-;_-@_-"/>
    <numFmt numFmtId="164" formatCode="_-* #,##0.000_р_._-;\-* #,##0.000_р_._-;_-* &quot;-&quot;??_р_._-;_-@_-"/>
    <numFmt numFmtId="165" formatCode="_-* #,##0.00_р_._-;\-* #,##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_-* #,##0.00_р_._-;\-* #,##0.00_р_._-;_-* &quot;-&quot;?????_р_._-;_-@_-"/>
    <numFmt numFmtId="182" formatCode="000000"/>
    <numFmt numFmtId="183" formatCode="_-* #,##0.0_р_._-;\-* #,##0.0_р_._-;_-* &quot;-&quot;???_р_._-;_-@_-"/>
  </numFmts>
  <fonts count="5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10"/>
      <name val="Calibri"/>
      <family val="2"/>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sz val="8.5"/>
      <name val="Times New Roman"/>
      <family val="1"/>
      <charset val="204"/>
    </font>
    <font>
      <b/>
      <sz val="14"/>
      <name val="Times New Roman"/>
      <family val="1"/>
      <charset val="204"/>
    </font>
    <font>
      <b/>
      <sz val="16"/>
      <name val="Times New Roman"/>
      <family val="1"/>
      <charset val="204"/>
    </font>
    <font>
      <b/>
      <sz val="6"/>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0"/>
      <name val="Calibri"/>
      <family val="2"/>
    </font>
    <font>
      <sz val="10"/>
      <color indexed="10"/>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sz val="11"/>
      <color rgb="FFFF0000"/>
      <name val="Calibri"/>
      <family val="2"/>
    </font>
    <font>
      <sz val="9"/>
      <color rgb="FFFF0000"/>
      <name val="Times New Roman"/>
      <family val="1"/>
      <charset val="204"/>
    </font>
    <font>
      <sz val="9.3000000000000007"/>
      <name val="Times New Roman"/>
      <family val="1"/>
      <charset val="204"/>
    </font>
    <font>
      <sz val="9.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indexed="26"/>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s>
  <cellStyleXfs count="1503">
    <xf numFmtId="0" fontId="0" fillId="0" borderId="0"/>
    <xf numFmtId="169" fontId="50"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15" fillId="0" borderId="0" applyFont="0" applyFill="0" applyBorder="0" applyAlignment="0" applyProtection="0"/>
    <xf numFmtId="9" fontId="1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80">
    <xf numFmtId="0" fontId="0" fillId="0" borderId="0" xfId="0"/>
    <xf numFmtId="0" fontId="10" fillId="0" borderId="0" xfId="0" applyFont="1" applyFill="1"/>
    <xf numFmtId="4" fontId="19" fillId="0" borderId="1" xfId="0" applyNumberFormat="1" applyFont="1" applyFill="1" applyBorder="1"/>
    <xf numFmtId="0" fontId="19" fillId="0" borderId="1" xfId="0" applyNumberFormat="1" applyFont="1" applyFill="1" applyBorder="1"/>
    <xf numFmtId="4" fontId="19" fillId="0" borderId="1" xfId="0" applyNumberFormat="1" applyFont="1" applyFill="1" applyBorder="1" applyAlignment="1">
      <alignment horizontal="justify" vertical="center" wrapText="1"/>
    </xf>
    <xf numFmtId="0" fontId="14" fillId="0" borderId="1" xfId="0" applyNumberFormat="1" applyFont="1" applyFill="1" applyBorder="1"/>
    <xf numFmtId="4" fontId="14" fillId="0" borderId="1" xfId="0" applyNumberFormat="1" applyFont="1" applyFill="1" applyBorder="1" applyAlignment="1">
      <alignment horizontal="justify" vertical="center" wrapText="1"/>
    </xf>
    <xf numFmtId="4" fontId="14" fillId="0" borderId="1" xfId="0" applyNumberFormat="1" applyFont="1" applyFill="1" applyBorder="1" applyAlignment="1">
      <alignment vertical="center"/>
    </xf>
    <xf numFmtId="0" fontId="14" fillId="0" borderId="1" xfId="0" applyFont="1" applyBorder="1" applyAlignment="1">
      <alignment horizontal="justify" vertical="center" wrapText="1"/>
    </xf>
    <xf numFmtId="4" fontId="14" fillId="0" borderId="2" xfId="0" applyNumberFormat="1" applyFont="1" applyFill="1" applyBorder="1" applyAlignment="1">
      <alignment vertical="center"/>
    </xf>
    <xf numFmtId="4" fontId="17" fillId="0" borderId="1" xfId="90" applyNumberFormat="1" applyFont="1" applyFill="1" applyBorder="1" applyAlignment="1">
      <alignment vertical="center" wrapText="1"/>
    </xf>
    <xf numFmtId="4" fontId="17" fillId="0" borderId="1" xfId="90" applyNumberFormat="1" applyFont="1" applyFill="1" applyBorder="1" applyAlignment="1">
      <alignment horizontal="justify" vertical="center" wrapText="1"/>
    </xf>
    <xf numFmtId="0" fontId="17" fillId="0" borderId="1" xfId="90" applyFont="1" applyFill="1" applyBorder="1" applyAlignment="1">
      <alignment horizontal="justify" vertical="center" wrapText="1"/>
    </xf>
    <xf numFmtId="43" fontId="14" fillId="0" borderId="1" xfId="380" applyFont="1" applyFill="1" applyBorder="1" applyAlignment="1">
      <alignment vertical="center"/>
    </xf>
    <xf numFmtId="43" fontId="17" fillId="0" borderId="1" xfId="380" applyFont="1" applyFill="1" applyBorder="1" applyAlignment="1">
      <alignment vertical="center" wrapText="1"/>
    </xf>
    <xf numFmtId="43" fontId="17" fillId="0" borderId="1" xfId="380" applyFont="1" applyFill="1" applyBorder="1" applyAlignment="1">
      <alignment horizontal="justify"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19" fillId="0" borderId="1" xfId="0" applyNumberFormat="1" applyFont="1" applyFill="1" applyBorder="1" applyAlignment="1">
      <alignment wrapText="1"/>
    </xf>
    <xf numFmtId="4" fontId="19" fillId="0" borderId="1" xfId="0" applyNumberFormat="1" applyFont="1" applyFill="1" applyBorder="1" applyAlignment="1">
      <alignment vertical="center"/>
    </xf>
    <xf numFmtId="4" fontId="20" fillId="0" borderId="1" xfId="0" applyNumberFormat="1" applyFont="1" applyFill="1" applyBorder="1" applyAlignment="1">
      <alignment horizontal="left" vertical="center" wrapText="1"/>
    </xf>
    <xf numFmtId="4" fontId="19" fillId="0" borderId="3" xfId="0" applyNumberFormat="1" applyFont="1" applyFill="1" applyBorder="1" applyAlignment="1">
      <alignment wrapText="1"/>
    </xf>
    <xf numFmtId="4" fontId="19" fillId="0" borderId="3" xfId="0" applyNumberFormat="1" applyFont="1" applyFill="1" applyBorder="1" applyAlignment="1">
      <alignment vertical="center"/>
    </xf>
    <xf numFmtId="4" fontId="14" fillId="0" borderId="1" xfId="0" applyNumberFormat="1" applyFont="1" applyFill="1" applyBorder="1" applyAlignment="1">
      <alignment wrapText="1"/>
    </xf>
    <xf numFmtId="171" fontId="14" fillId="0" borderId="1" xfId="376" applyNumberFormat="1" applyFont="1" applyFill="1" applyBorder="1" applyAlignment="1">
      <alignment vertical="center" wrapText="1"/>
    </xf>
    <xf numFmtId="4" fontId="14" fillId="0" borderId="4" xfId="0" applyNumberFormat="1" applyFont="1" applyFill="1" applyBorder="1" applyAlignment="1">
      <alignment wrapText="1"/>
    </xf>
    <xf numFmtId="4" fontId="19" fillId="0" borderId="3" xfId="0" applyNumberFormat="1" applyFont="1" applyFill="1" applyBorder="1" applyAlignment="1">
      <alignment horizontal="center" vertical="center"/>
    </xf>
    <xf numFmtId="4" fontId="20" fillId="0" borderId="3" xfId="0" applyNumberFormat="1" applyFont="1" applyFill="1" applyBorder="1" applyAlignment="1">
      <alignment horizontal="left" vertical="center" wrapText="1"/>
    </xf>
    <xf numFmtId="0" fontId="19" fillId="0" borderId="3" xfId="0" applyNumberFormat="1" applyFont="1" applyFill="1" applyBorder="1"/>
    <xf numFmtId="9" fontId="14" fillId="0" borderId="1" xfId="376" applyFont="1" applyFill="1" applyBorder="1" applyAlignment="1">
      <alignment vertical="center" wrapText="1"/>
    </xf>
    <xf numFmtId="4" fontId="14" fillId="0" borderId="1" xfId="0" applyNumberFormat="1" applyFont="1" applyFill="1" applyBorder="1" applyAlignment="1">
      <alignment horizontal="center" vertical="center"/>
    </xf>
    <xf numFmtId="0" fontId="14" fillId="0" borderId="1" xfId="0" applyFont="1" applyBorder="1" applyAlignment="1">
      <alignment vertical="center"/>
    </xf>
    <xf numFmtId="4" fontId="19" fillId="0" borderId="2" xfId="0" applyNumberFormat="1" applyFont="1" applyFill="1" applyBorder="1" applyAlignment="1">
      <alignment vertical="center"/>
    </xf>
    <xf numFmtId="0" fontId="14" fillId="0" borderId="2" xfId="0" applyFont="1" applyBorder="1" applyAlignment="1">
      <alignment horizontal="center" vertical="top" wrapText="1"/>
    </xf>
    <xf numFmtId="4" fontId="21" fillId="0" borderId="1" xfId="0" applyNumberFormat="1" applyFont="1" applyFill="1" applyBorder="1" applyAlignment="1">
      <alignment vertical="center"/>
    </xf>
    <xf numFmtId="4" fontId="21" fillId="0" borderId="1" xfId="0" applyNumberFormat="1" applyFont="1" applyFill="1" applyBorder="1" applyAlignment="1">
      <alignment horizontal="center" vertical="center"/>
    </xf>
    <xf numFmtId="4" fontId="14" fillId="0" borderId="5" xfId="0" applyNumberFormat="1" applyFont="1" applyFill="1" applyBorder="1" applyAlignment="1">
      <alignment wrapText="1"/>
    </xf>
    <xf numFmtId="4" fontId="14" fillId="0" borderId="3" xfId="0" applyNumberFormat="1" applyFont="1" applyFill="1" applyBorder="1" applyAlignment="1">
      <alignment vertical="center"/>
    </xf>
    <xf numFmtId="4" fontId="14" fillId="0" borderId="6" xfId="0" applyNumberFormat="1" applyFont="1" applyFill="1" applyBorder="1" applyAlignment="1">
      <alignment wrapText="1"/>
    </xf>
    <xf numFmtId="4" fontId="14" fillId="0" borderId="7" xfId="0" applyNumberFormat="1" applyFont="1" applyFill="1" applyBorder="1" applyAlignment="1">
      <alignment vertical="center"/>
    </xf>
    <xf numFmtId="4" fontId="14" fillId="0" borderId="8" xfId="0" applyNumberFormat="1" applyFont="1" applyFill="1" applyBorder="1" applyAlignment="1">
      <alignment wrapText="1"/>
    </xf>
    <xf numFmtId="43" fontId="14" fillId="0" borderId="1" xfId="380" applyFont="1" applyFill="1" applyBorder="1" applyAlignment="1">
      <alignment wrapText="1"/>
    </xf>
    <xf numFmtId="4" fontId="14" fillId="0" borderId="1" xfId="0" applyNumberFormat="1" applyFont="1" applyFill="1" applyBorder="1" applyAlignment="1">
      <alignment vertical="center" wrapText="1"/>
    </xf>
    <xf numFmtId="4" fontId="14" fillId="0" borderId="3" xfId="0" applyNumberFormat="1" applyFont="1" applyFill="1" applyBorder="1" applyAlignment="1">
      <alignment vertical="center" wrapText="1"/>
    </xf>
    <xf numFmtId="0" fontId="13" fillId="0" borderId="9" xfId="0" applyFont="1" applyFill="1" applyBorder="1" applyAlignment="1">
      <alignment horizontal="center" wrapText="1"/>
    </xf>
    <xf numFmtId="0" fontId="29" fillId="0" borderId="0" xfId="0" applyFont="1" applyFill="1" applyAlignment="1">
      <alignment wrapText="1"/>
    </xf>
    <xf numFmtId="0" fontId="14" fillId="0" borderId="0" xfId="0" applyFont="1"/>
    <xf numFmtId="0" fontId="0" fillId="0" borderId="1" xfId="0" applyBorder="1"/>
    <xf numFmtId="0" fontId="14" fillId="0" borderId="0" xfId="0" applyFont="1" applyFill="1" applyAlignment="1">
      <alignment horizontal="justify" vertical="center" wrapText="1"/>
    </xf>
    <xf numFmtId="0" fontId="14" fillId="0" borderId="10" xfId="0" applyFont="1" applyFill="1" applyBorder="1" applyAlignment="1">
      <alignment horizontal="justify" vertical="center" wrapText="1"/>
    </xf>
    <xf numFmtId="0" fontId="14" fillId="0" borderId="11" xfId="0" applyFont="1" applyFill="1" applyBorder="1" applyAlignment="1">
      <alignment horizontal="center" vertical="top" wrapText="1"/>
    </xf>
    <xf numFmtId="4" fontId="14" fillId="0" borderId="1" xfId="0" applyNumberFormat="1" applyFont="1" applyFill="1" applyBorder="1" applyAlignment="1">
      <alignment vertical="top" wrapText="1"/>
    </xf>
    <xf numFmtId="0" fontId="14" fillId="0" borderId="12" xfId="0" applyFont="1" applyFill="1" applyBorder="1" applyAlignment="1">
      <alignment horizontal="center" vertical="top" wrapText="1"/>
    </xf>
    <xf numFmtId="0" fontId="0" fillId="2" borderId="0" xfId="0" applyFill="1"/>
    <xf numFmtId="4" fontId="17" fillId="2" borderId="1" xfId="3" applyNumberFormat="1" applyFont="1" applyFill="1" applyBorder="1" applyAlignment="1">
      <alignment vertical="center" wrapText="1"/>
    </xf>
    <xf numFmtId="4" fontId="17" fillId="2" borderId="2" xfId="3" applyNumberFormat="1" applyFont="1" applyFill="1" applyBorder="1" applyAlignment="1">
      <alignment horizontal="justify" vertical="center" wrapText="1"/>
    </xf>
    <xf numFmtId="4" fontId="14" fillId="2" borderId="10" xfId="0" applyNumberFormat="1" applyFont="1" applyFill="1" applyBorder="1"/>
    <xf numFmtId="0" fontId="14" fillId="2" borderId="1" xfId="0" applyFont="1" applyFill="1" applyBorder="1" applyAlignment="1">
      <alignment horizontal="justify" vertical="center" wrapText="1"/>
    </xf>
    <xf numFmtId="0" fontId="19" fillId="2" borderId="1" xfId="0" applyFont="1" applyFill="1" applyBorder="1" applyAlignment="1">
      <alignment horizontal="justify" vertical="center" wrapText="1"/>
    </xf>
    <xf numFmtId="4" fontId="14" fillId="2" borderId="1" xfId="0" applyNumberFormat="1" applyFont="1" applyFill="1" applyBorder="1" applyAlignment="1">
      <alignment vertical="center"/>
    </xf>
    <xf numFmtId="0" fontId="17" fillId="2" borderId="1" xfId="90" applyFont="1" applyFill="1" applyBorder="1" applyAlignment="1">
      <alignment horizontal="justify" vertical="center" wrapText="1"/>
    </xf>
    <xf numFmtId="4" fontId="17" fillId="2" borderId="1" xfId="0" applyNumberFormat="1" applyFont="1" applyFill="1" applyBorder="1" applyAlignment="1">
      <alignment vertical="center" wrapText="1"/>
    </xf>
    <xf numFmtId="0" fontId="32" fillId="2" borderId="0" xfId="0" applyFont="1" applyFill="1"/>
    <xf numFmtId="43" fontId="17" fillId="2" borderId="1" xfId="380" applyFont="1" applyFill="1" applyBorder="1" applyAlignment="1">
      <alignment horizontal="right" vertical="center"/>
    </xf>
    <xf numFmtId="4" fontId="19" fillId="2" borderId="1" xfId="0" applyNumberFormat="1" applyFont="1" applyFill="1" applyBorder="1" applyAlignment="1">
      <alignment vertical="center"/>
    </xf>
    <xf numFmtId="10" fontId="17" fillId="2" borderId="1" xfId="380" applyNumberFormat="1" applyFont="1" applyFill="1" applyBorder="1" applyAlignment="1">
      <alignment horizontal="center" vertical="center"/>
    </xf>
    <xf numFmtId="0" fontId="14" fillId="2" borderId="10" xfId="0" applyFont="1" applyFill="1" applyBorder="1" applyAlignment="1">
      <alignment horizontal="justify" vertical="center" wrapText="1"/>
    </xf>
    <xf numFmtId="4" fontId="17" fillId="2" borderId="10" xfId="0" applyNumberFormat="1" applyFont="1" applyFill="1" applyBorder="1" applyAlignment="1">
      <alignment horizontal="justify" vertical="center" wrapText="1"/>
    </xf>
    <xf numFmtId="0" fontId="17" fillId="2" borderId="1" xfId="368" applyFont="1" applyFill="1" applyBorder="1" applyAlignment="1">
      <alignment horizontal="justify" vertical="center" wrapText="1"/>
    </xf>
    <xf numFmtId="171" fontId="17" fillId="2" borderId="1" xfId="376" applyNumberFormat="1" applyFont="1" applyFill="1" applyBorder="1" applyAlignment="1">
      <alignment vertical="center" wrapText="1"/>
    </xf>
    <xf numFmtId="0" fontId="32" fillId="2" borderId="0" xfId="0" applyFont="1" applyFill="1" applyAlignment="1">
      <alignment vertical="center"/>
    </xf>
    <xf numFmtId="4" fontId="17" fillId="2" borderId="3" xfId="3" applyNumberFormat="1" applyFont="1" applyFill="1" applyBorder="1" applyAlignment="1">
      <alignment vertical="center" wrapText="1"/>
    </xf>
    <xf numFmtId="4" fontId="17" fillId="2" borderId="3" xfId="3" applyNumberFormat="1" applyFont="1" applyFill="1" applyBorder="1" applyAlignment="1">
      <alignment horizontal="justify" vertical="center" wrapText="1"/>
    </xf>
    <xf numFmtId="4" fontId="17" fillId="2" borderId="1" xfId="3" applyNumberFormat="1" applyFont="1" applyFill="1" applyBorder="1" applyAlignment="1">
      <alignment horizontal="justify" vertical="center" wrapText="1"/>
    </xf>
    <xf numFmtId="4" fontId="17" fillId="2" borderId="1" xfId="90" applyNumberFormat="1" applyFont="1" applyFill="1" applyBorder="1" applyAlignment="1">
      <alignment horizontal="justify" vertical="center" wrapText="1"/>
    </xf>
    <xf numFmtId="0" fontId="17" fillId="2" borderId="1" xfId="0" applyFont="1" applyFill="1" applyBorder="1" applyAlignment="1">
      <alignment horizontal="justify" vertical="center" wrapText="1"/>
    </xf>
    <xf numFmtId="0" fontId="14" fillId="2" borderId="10" xfId="0" applyNumberFormat="1" applyFont="1" applyFill="1" applyBorder="1"/>
    <xf numFmtId="0" fontId="14" fillId="2" borderId="2" xfId="0" applyFont="1" applyFill="1" applyBorder="1" applyAlignment="1">
      <alignment horizontal="justify" vertical="center" wrapText="1"/>
    </xf>
    <xf numFmtId="4" fontId="17" fillId="2" borderId="3" xfId="0" applyNumberFormat="1" applyFont="1" applyFill="1" applyBorder="1" applyAlignment="1">
      <alignment vertical="center" wrapText="1"/>
    </xf>
    <xf numFmtId="4" fontId="17" fillId="2" borderId="2" xfId="0" applyNumberFormat="1" applyFont="1" applyFill="1" applyBorder="1" applyAlignment="1">
      <alignment vertical="center" wrapText="1"/>
    </xf>
    <xf numFmtId="4" fontId="17" fillId="2" borderId="2" xfId="0" applyNumberFormat="1" applyFont="1" applyFill="1" applyBorder="1" applyAlignment="1">
      <alignment horizontal="justify" vertical="center" wrapText="1"/>
    </xf>
    <xf numFmtId="4" fontId="14" fillId="2" borderId="13" xfId="0" applyNumberFormat="1" applyFont="1" applyFill="1" applyBorder="1"/>
    <xf numFmtId="43" fontId="17" fillId="0" borderId="1" xfId="380" applyFont="1" applyFill="1" applyBorder="1" applyAlignment="1">
      <alignment horizontal="center" vertical="center" wrapText="1"/>
    </xf>
    <xf numFmtId="10" fontId="17" fillId="0" borderId="1" xfId="380" applyNumberFormat="1" applyFont="1" applyFill="1" applyBorder="1" applyAlignment="1">
      <alignment horizontal="center" vertical="center" wrapText="1"/>
    </xf>
    <xf numFmtId="0" fontId="33" fillId="0" borderId="1" xfId="0" applyFont="1" applyFill="1" applyBorder="1" applyAlignment="1">
      <alignment horizontal="justify" vertical="center" wrapText="1"/>
    </xf>
    <xf numFmtId="4" fontId="19" fillId="2" borderId="14" xfId="0" applyNumberFormat="1" applyFont="1" applyFill="1" applyBorder="1" applyAlignment="1">
      <alignment horizontal="justify" vertical="center" wrapText="1"/>
    </xf>
    <xf numFmtId="4" fontId="19" fillId="2" borderId="15" xfId="0" applyNumberFormat="1" applyFont="1" applyFill="1" applyBorder="1" applyAlignment="1">
      <alignment horizontal="left" vertical="center"/>
    </xf>
    <xf numFmtId="0" fontId="14" fillId="2" borderId="3" xfId="0" applyFont="1" applyFill="1" applyBorder="1" applyAlignment="1">
      <alignment horizontal="justify" vertical="center" wrapText="1"/>
    </xf>
    <xf numFmtId="4" fontId="14" fillId="2" borderId="16" xfId="0" applyNumberFormat="1" applyFont="1" applyFill="1" applyBorder="1" applyAlignment="1">
      <alignment vertical="center"/>
    </xf>
    <xf numFmtId="0" fontId="14" fillId="2" borderId="10" xfId="0" applyNumberFormat="1" applyFont="1" applyFill="1" applyBorder="1" applyAlignment="1">
      <alignment horizontal="left" vertical="center"/>
    </xf>
    <xf numFmtId="0" fontId="14" fillId="2" borderId="10" xfId="0" applyNumberFormat="1" applyFont="1" applyFill="1" applyBorder="1" applyAlignment="1">
      <alignment vertical="center"/>
    </xf>
    <xf numFmtId="0" fontId="14" fillId="2" borderId="13" xfId="0" applyNumberFormat="1" applyFont="1" applyFill="1" applyBorder="1" applyAlignment="1">
      <alignment vertical="center"/>
    </xf>
    <xf numFmtId="4" fontId="19" fillId="2" borderId="10" xfId="0" applyNumberFormat="1" applyFont="1" applyFill="1" applyBorder="1" applyAlignment="1">
      <alignment vertical="center"/>
    </xf>
    <xf numFmtId="4" fontId="19" fillId="2" borderId="1" xfId="0" applyNumberFormat="1" applyFont="1" applyFill="1" applyBorder="1" applyAlignment="1">
      <alignment horizontal="center"/>
    </xf>
    <xf numFmtId="4" fontId="19" fillId="2" borderId="1" xfId="0" applyNumberFormat="1" applyFont="1" applyFill="1" applyBorder="1" applyAlignment="1">
      <alignment horizontal="justify" vertical="center"/>
    </xf>
    <xf numFmtId="4" fontId="20" fillId="2" borderId="2" xfId="3" applyNumberFormat="1" applyFont="1" applyFill="1" applyBorder="1" applyAlignment="1">
      <alignment horizontal="justify" vertical="center" wrapText="1"/>
    </xf>
    <xf numFmtId="0" fontId="17" fillId="0" borderId="3" xfId="0" applyFont="1" applyFill="1" applyBorder="1" applyAlignment="1">
      <alignment horizontal="justify" vertical="center" wrapText="1"/>
    </xf>
    <xf numFmtId="4" fontId="19" fillId="0" borderId="17" xfId="0" applyNumberFormat="1" applyFont="1" applyFill="1" applyBorder="1" applyAlignment="1">
      <alignment horizontal="center"/>
    </xf>
    <xf numFmtId="4" fontId="19" fillId="0" borderId="4" xfId="0" applyNumberFormat="1" applyFont="1" applyFill="1" applyBorder="1" applyAlignment="1">
      <alignment horizontal="center"/>
    </xf>
    <xf numFmtId="0" fontId="17" fillId="2" borderId="1" xfId="0" applyFont="1" applyFill="1" applyBorder="1" applyAlignment="1">
      <alignment horizontal="center" vertical="center" wrapText="1"/>
    </xf>
    <xf numFmtId="4" fontId="17" fillId="2" borderId="1" xfId="0" applyNumberFormat="1" applyFont="1" applyFill="1" applyBorder="1" applyAlignment="1">
      <alignment wrapText="1"/>
    </xf>
    <xf numFmtId="4" fontId="21" fillId="0" borderId="1" xfId="0" applyNumberFormat="1" applyFont="1" applyFill="1" applyBorder="1" applyAlignment="1">
      <alignment vertical="center" wrapText="1"/>
    </xf>
    <xf numFmtId="0" fontId="17" fillId="2" borderId="2" xfId="0" applyFont="1" applyFill="1" applyBorder="1" applyAlignment="1">
      <alignment horizontal="justify" vertical="center" wrapText="1"/>
    </xf>
    <xf numFmtId="9" fontId="14" fillId="0" borderId="1" xfId="376" applyFont="1" applyFill="1" applyBorder="1" applyAlignment="1">
      <alignment vertical="top" wrapText="1"/>
    </xf>
    <xf numFmtId="43" fontId="17" fillId="2" borderId="1" xfId="380" applyFont="1" applyFill="1" applyBorder="1" applyAlignment="1">
      <alignment horizontal="center" vertical="top" wrapText="1"/>
    </xf>
    <xf numFmtId="9" fontId="14" fillId="2" borderId="1" xfId="376" applyFont="1" applyFill="1" applyBorder="1" applyAlignment="1">
      <alignment vertical="top" wrapText="1"/>
    </xf>
    <xf numFmtId="43" fontId="14" fillId="2" borderId="1" xfId="380" applyFont="1" applyFill="1" applyBorder="1" applyAlignment="1">
      <alignment vertical="top"/>
    </xf>
    <xf numFmtId="10" fontId="14" fillId="2" borderId="1" xfId="380" applyNumberFormat="1" applyFont="1" applyFill="1" applyBorder="1" applyAlignment="1">
      <alignment vertical="top"/>
    </xf>
    <xf numFmtId="4" fontId="14" fillId="0" borderId="1" xfId="0" applyNumberFormat="1" applyFont="1" applyFill="1" applyBorder="1" applyAlignment="1">
      <alignment vertical="top"/>
    </xf>
    <xf numFmtId="4" fontId="14" fillId="2" borderId="1" xfId="0" applyNumberFormat="1" applyFont="1" applyFill="1" applyBorder="1" applyAlignment="1">
      <alignment vertical="top"/>
    </xf>
    <xf numFmtId="0" fontId="17" fillId="0" borderId="1" xfId="0" applyFont="1" applyFill="1" applyBorder="1" applyAlignment="1">
      <alignment horizontal="justify" vertical="center" wrapText="1"/>
    </xf>
    <xf numFmtId="166" fontId="14" fillId="0" borderId="1" xfId="380" applyNumberFormat="1" applyFont="1" applyBorder="1" applyAlignment="1">
      <alignment vertical="top"/>
    </xf>
    <xf numFmtId="166" fontId="14" fillId="0" borderId="1" xfId="380" applyNumberFormat="1" applyFont="1" applyFill="1" applyBorder="1" applyAlignment="1">
      <alignment vertical="top"/>
    </xf>
    <xf numFmtId="0" fontId="29" fillId="0" borderId="18" xfId="0" applyFont="1" applyFill="1" applyBorder="1" applyAlignment="1">
      <alignment horizontal="center" vertical="top" wrapText="1"/>
    </xf>
    <xf numFmtId="4" fontId="29" fillId="0" borderId="1" xfId="0" applyNumberFormat="1" applyFont="1" applyFill="1" applyBorder="1" applyAlignment="1">
      <alignment horizontal="center" vertical="top"/>
    </xf>
    <xf numFmtId="0" fontId="14" fillId="0" borderId="0" xfId="0" applyFont="1" applyFill="1" applyAlignment="1">
      <alignment horizontal="center" vertical="top"/>
    </xf>
    <xf numFmtId="174" fontId="29" fillId="0" borderId="1" xfId="0" applyNumberFormat="1" applyFont="1" applyFill="1" applyBorder="1" applyAlignment="1">
      <alignment horizontal="center" vertical="top"/>
    </xf>
    <xf numFmtId="0" fontId="14" fillId="2" borderId="1" xfId="0" applyNumberFormat="1" applyFont="1" applyFill="1" applyBorder="1" applyAlignment="1">
      <alignment horizontal="center" vertical="center"/>
    </xf>
    <xf numFmtId="170" fontId="17" fillId="0" borderId="1" xfId="380" applyNumberFormat="1" applyFont="1" applyFill="1" applyBorder="1" applyAlignment="1">
      <alignment horizontal="center" vertical="center" wrapText="1"/>
    </xf>
    <xf numFmtId="170" fontId="17" fillId="0" borderId="7" xfId="380" applyNumberFormat="1" applyFont="1" applyFill="1" applyBorder="1" applyAlignment="1">
      <alignment horizontal="center" vertical="center" wrapText="1"/>
    </xf>
    <xf numFmtId="171" fontId="14" fillId="0" borderId="1" xfId="376" applyNumberFormat="1" applyFont="1" applyFill="1" applyBorder="1" applyAlignment="1">
      <alignment horizontal="center" vertical="center" wrapText="1"/>
    </xf>
    <xf numFmtId="0" fontId="17" fillId="2" borderId="1" xfId="90" applyFont="1" applyFill="1" applyBorder="1" applyAlignment="1">
      <alignment horizontal="center" vertical="center" wrapText="1"/>
    </xf>
    <xf numFmtId="4" fontId="17" fillId="2" borderId="1" xfId="0" applyNumberFormat="1" applyFont="1" applyFill="1" applyBorder="1" applyAlignment="1">
      <alignment horizontal="center" vertical="center"/>
    </xf>
    <xf numFmtId="170" fontId="17" fillId="0" borderId="10" xfId="380" applyNumberFormat="1" applyFont="1" applyFill="1" applyBorder="1" applyAlignment="1">
      <alignment horizontal="center" vertical="center" wrapText="1"/>
    </xf>
    <xf numFmtId="171" fontId="14" fillId="2" borderId="1" xfId="376"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4" fontId="17" fillId="2" borderId="4" xfId="0" applyNumberFormat="1" applyFont="1" applyFill="1" applyBorder="1" applyAlignment="1">
      <alignment horizontal="justify" vertical="center" wrapText="1"/>
    </xf>
    <xf numFmtId="167" fontId="14"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17" fillId="0" borderId="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wrapText="1"/>
    </xf>
    <xf numFmtId="0" fontId="19" fillId="0" borderId="1" xfId="0" applyFont="1" applyFill="1" applyBorder="1" applyAlignment="1">
      <alignment horizontal="center" vertical="center" wrapText="1"/>
    </xf>
    <xf numFmtId="4" fontId="17" fillId="2" borderId="1" xfId="0" applyNumberFormat="1" applyFont="1" applyFill="1" applyBorder="1" applyAlignment="1">
      <alignment horizontal="center" wrapText="1"/>
    </xf>
    <xf numFmtId="4" fontId="14" fillId="2" borderId="4" xfId="0" applyNumberFormat="1" applyFont="1" applyFill="1" applyBorder="1" applyAlignment="1">
      <alignment horizontal="justify" vertical="center" wrapText="1"/>
    </xf>
    <xf numFmtId="170" fontId="17" fillId="0" borderId="10" xfId="380" applyNumberFormat="1" applyFont="1" applyFill="1" applyBorder="1" applyAlignment="1">
      <alignment vertical="center" wrapText="1"/>
    </xf>
    <xf numFmtId="0" fontId="35" fillId="0" borderId="1" xfId="0" applyFont="1" applyFill="1" applyBorder="1" applyAlignment="1">
      <alignment horizontal="center" vertical="center" wrapText="1"/>
    </xf>
    <xf numFmtId="43" fontId="17" fillId="0" borderId="1" xfId="380" applyFont="1" applyFill="1" applyBorder="1" applyAlignment="1">
      <alignment horizontal="center" vertical="center"/>
    </xf>
    <xf numFmtId="0" fontId="17" fillId="0" borderId="2" xfId="0" applyNumberFormat="1" applyFont="1" applyFill="1" applyBorder="1" applyAlignment="1">
      <alignment horizontal="center" vertical="center"/>
    </xf>
    <xf numFmtId="171" fontId="17" fillId="0" borderId="1" xfId="376" applyNumberFormat="1" applyFont="1" applyFill="1" applyBorder="1" applyAlignment="1">
      <alignment horizontal="center" vertical="center" wrapText="1"/>
    </xf>
    <xf numFmtId="43" fontId="17" fillId="2" borderId="1" xfId="380" applyNumberFormat="1" applyFont="1" applyFill="1" applyBorder="1" applyAlignment="1">
      <alignment horizontal="center" vertical="top"/>
    </xf>
    <xf numFmtId="164" fontId="17" fillId="2" borderId="1" xfId="380" applyNumberFormat="1" applyFont="1" applyFill="1" applyBorder="1" applyAlignment="1">
      <alignment horizontal="center" vertical="top"/>
    </xf>
    <xf numFmtId="43" fontId="19" fillId="0" borderId="1" xfId="0" applyNumberFormat="1" applyFont="1" applyFill="1" applyBorder="1" applyAlignment="1">
      <alignment horizontal="center" vertical="center" wrapText="1"/>
    </xf>
    <xf numFmtId="164" fontId="17" fillId="0" borderId="1" xfId="380" applyNumberFormat="1" applyFont="1" applyFill="1" applyBorder="1" applyAlignment="1">
      <alignment horizontal="center" vertical="top"/>
    </xf>
    <xf numFmtId="10" fontId="14" fillId="0" borderId="1" xfId="0" applyNumberFormat="1" applyFont="1" applyFill="1" applyBorder="1" applyAlignment="1">
      <alignment vertical="top"/>
    </xf>
    <xf numFmtId="0" fontId="14" fillId="0" borderId="0" xfId="0" applyFont="1" applyAlignment="1">
      <alignment horizontal="justify" vertical="center" wrapText="1"/>
    </xf>
    <xf numFmtId="4" fontId="17" fillId="2" borderId="1" xfId="3" applyNumberFormat="1" applyFont="1" applyFill="1" applyBorder="1" applyAlignment="1">
      <alignment horizontal="center" vertical="center" wrapText="1"/>
    </xf>
    <xf numFmtId="4" fontId="17" fillId="0" borderId="1" xfId="9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7" fillId="2" borderId="1" xfId="3" applyFont="1" applyFill="1" applyBorder="1" applyAlignment="1">
      <alignment horizontal="center" vertical="center" wrapText="1"/>
    </xf>
    <xf numFmtId="4" fontId="20" fillId="2" borderId="2" xfId="3" applyNumberFormat="1" applyFont="1" applyFill="1" applyBorder="1" applyAlignment="1">
      <alignment horizontal="center" vertical="center" wrapText="1"/>
    </xf>
    <xf numFmtId="0" fontId="17" fillId="0" borderId="1" xfId="90" applyFont="1" applyFill="1" applyBorder="1" applyAlignment="1">
      <alignment horizontal="center" vertical="center" wrapText="1"/>
    </xf>
    <xf numFmtId="171" fontId="14" fillId="0" borderId="1" xfId="376" applyNumberFormat="1" applyFont="1" applyFill="1" applyBorder="1" applyAlignment="1">
      <alignment horizontal="right" vertical="top" wrapText="1"/>
    </xf>
    <xf numFmtId="0" fontId="44" fillId="0" borderId="0" xfId="0" applyFont="1" applyAlignment="1">
      <alignment horizontal="right"/>
    </xf>
    <xf numFmtId="0" fontId="44" fillId="0" borderId="0" xfId="0" applyFont="1" applyAlignment="1">
      <alignment horizontal="center" vertical="center"/>
    </xf>
    <xf numFmtId="0" fontId="44" fillId="0" borderId="1" xfId="0" applyFont="1" applyBorder="1" applyAlignment="1">
      <alignment horizontal="center" vertical="center" wrapText="1"/>
    </xf>
    <xf numFmtId="0" fontId="44" fillId="0" borderId="0" xfId="0" applyFont="1"/>
    <xf numFmtId="0" fontId="44" fillId="0" borderId="1" xfId="0" applyFont="1" applyBorder="1" applyAlignment="1">
      <alignment horizontal="justify" vertical="center" wrapText="1"/>
    </xf>
    <xf numFmtId="0" fontId="10" fillId="2" borderId="1" xfId="0" applyFont="1" applyFill="1" applyBorder="1" applyAlignment="1">
      <alignment vertical="center"/>
    </xf>
    <xf numFmtId="0" fontId="11" fillId="2" borderId="1" xfId="0" applyFont="1" applyFill="1" applyBorder="1" applyAlignment="1">
      <alignment vertical="center" wrapText="1"/>
    </xf>
    <xf numFmtId="14" fontId="10" fillId="2" borderId="1" xfId="0" applyNumberFormat="1" applyFont="1" applyFill="1" applyBorder="1" applyAlignment="1">
      <alignment vertical="center"/>
    </xf>
    <xf numFmtId="0" fontId="48" fillId="2" borderId="1" xfId="0" applyFont="1" applyFill="1" applyBorder="1" applyAlignment="1">
      <alignment horizontal="justify" vertical="center" wrapText="1"/>
    </xf>
    <xf numFmtId="0" fontId="10" fillId="2" borderId="0" xfId="0" applyFont="1" applyFill="1" applyAlignment="1">
      <alignment vertical="center"/>
    </xf>
    <xf numFmtId="0" fontId="12" fillId="2" borderId="0" xfId="0" applyFont="1" applyFill="1" applyAlignment="1">
      <alignment vertical="center"/>
    </xf>
    <xf numFmtId="0" fontId="10" fillId="2" borderId="0" xfId="0" applyFont="1" applyFill="1" applyAlignment="1">
      <alignment horizontal="justify" vertical="center" wrapText="1"/>
    </xf>
    <xf numFmtId="0" fontId="11" fillId="2" borderId="1" xfId="0" applyFont="1" applyFill="1" applyBorder="1" applyAlignment="1">
      <alignment horizontal="center" vertical="center" wrapText="1"/>
    </xf>
    <xf numFmtId="0" fontId="36" fillId="3" borderId="0" xfId="0" applyFont="1" applyFill="1"/>
    <xf numFmtId="0" fontId="36" fillId="3" borderId="0" xfId="0" applyFont="1" applyFill="1" applyAlignment="1">
      <alignment horizontal="center" vertical="top"/>
    </xf>
    <xf numFmtId="0" fontId="36" fillId="3" borderId="0" xfId="0" applyFont="1" applyFill="1" applyBorder="1" applyAlignment="1">
      <alignment vertical="center"/>
    </xf>
    <xf numFmtId="0" fontId="36" fillId="3" borderId="0" xfId="0" applyFont="1" applyFill="1" applyBorder="1"/>
    <xf numFmtId="0" fontId="36" fillId="3" borderId="0" xfId="0" applyFont="1" applyFill="1" applyAlignment="1">
      <alignment vertical="center"/>
    </xf>
    <xf numFmtId="171" fontId="36" fillId="3" borderId="0" xfId="0" applyNumberFormat="1" applyFont="1" applyFill="1"/>
    <xf numFmtId="4" fontId="17" fillId="3" borderId="3" xfId="3" applyNumberFormat="1" applyFont="1" applyFill="1" applyBorder="1" applyAlignment="1">
      <alignment vertical="center" wrapText="1"/>
    </xf>
    <xf numFmtId="4" fontId="17" fillId="3" borderId="3" xfId="3" applyNumberFormat="1" applyFont="1" applyFill="1" applyBorder="1" applyAlignment="1">
      <alignment horizontal="justify" vertical="center" wrapText="1"/>
    </xf>
    <xf numFmtId="4" fontId="17" fillId="3" borderId="1" xfId="3" applyNumberFormat="1" applyFont="1" applyFill="1" applyBorder="1" applyAlignment="1">
      <alignment vertical="center" wrapText="1"/>
    </xf>
    <xf numFmtId="4" fontId="17" fillId="3" borderId="1" xfId="3" applyNumberFormat="1" applyFont="1" applyFill="1" applyBorder="1" applyAlignment="1">
      <alignment horizontal="justify" vertical="center" wrapText="1"/>
    </xf>
    <xf numFmtId="4" fontId="20" fillId="3" borderId="1" xfId="3" applyNumberFormat="1" applyFont="1" applyFill="1" applyBorder="1" applyAlignment="1">
      <alignment vertical="center" wrapText="1"/>
    </xf>
    <xf numFmtId="4" fontId="20" fillId="3" borderId="1" xfId="3" applyNumberFormat="1" applyFont="1" applyFill="1" applyBorder="1" applyAlignment="1">
      <alignment horizontal="justify" vertical="center" wrapText="1"/>
    </xf>
    <xf numFmtId="4" fontId="17" fillId="3" borderId="2" xfId="3" applyNumberFormat="1" applyFont="1" applyFill="1" applyBorder="1" applyAlignment="1">
      <alignment vertical="center" wrapText="1"/>
    </xf>
    <xf numFmtId="4" fontId="17" fillId="3" borderId="1" xfId="3" applyNumberFormat="1" applyFont="1" applyFill="1" applyBorder="1" applyAlignment="1">
      <alignment horizontal="left" vertical="center" wrapText="1"/>
    </xf>
    <xf numFmtId="4" fontId="36" fillId="3" borderId="0" xfId="0" applyNumberFormat="1" applyFont="1" applyFill="1"/>
    <xf numFmtId="166" fontId="36" fillId="3" borderId="0" xfId="0" applyNumberFormat="1" applyFont="1" applyFill="1"/>
    <xf numFmtId="168" fontId="36" fillId="3" borderId="0" xfId="0" applyNumberFormat="1" applyFont="1" applyFill="1"/>
    <xf numFmtId="164" fontId="17" fillId="3" borderId="1" xfId="384" applyNumberFormat="1" applyFont="1" applyFill="1" applyBorder="1" applyAlignment="1">
      <alignment horizontal="center" vertical="center" wrapText="1"/>
    </xf>
    <xf numFmtId="43" fontId="17" fillId="3" borderId="1" xfId="384" applyNumberFormat="1" applyFont="1" applyFill="1" applyBorder="1" applyAlignment="1">
      <alignment horizontal="center" vertical="center" wrapText="1"/>
    </xf>
    <xf numFmtId="4" fontId="20" fillId="3" borderId="2" xfId="3" applyNumberFormat="1" applyFont="1" applyFill="1" applyBorder="1" applyAlignment="1">
      <alignment vertical="center" wrapText="1"/>
    </xf>
    <xf numFmtId="4" fontId="20" fillId="3" borderId="2" xfId="3" applyNumberFormat="1" applyFont="1" applyFill="1" applyBorder="1" applyAlignment="1">
      <alignment horizontal="justify" vertical="center" wrapText="1"/>
    </xf>
    <xf numFmtId="4" fontId="36" fillId="3" borderId="29" xfId="0" applyNumberFormat="1" applyFont="1" applyFill="1" applyBorder="1"/>
    <xf numFmtId="4" fontId="36" fillId="3" borderId="39" xfId="0" applyNumberFormat="1" applyFont="1" applyFill="1" applyBorder="1" applyAlignment="1">
      <alignment horizontal="center" vertical="top"/>
    </xf>
    <xf numFmtId="43" fontId="36" fillId="3" borderId="0" xfId="0" applyNumberFormat="1" applyFont="1" applyFill="1" applyAlignment="1">
      <alignment vertical="center"/>
    </xf>
    <xf numFmtId="4" fontId="36" fillId="3" borderId="0" xfId="0" applyNumberFormat="1" applyFont="1" applyFill="1" applyBorder="1"/>
    <xf numFmtId="0" fontId="36" fillId="3" borderId="45" xfId="0" applyFont="1" applyFill="1" applyBorder="1"/>
    <xf numFmtId="0" fontId="36" fillId="3" borderId="44" xfId="0" applyFont="1" applyFill="1" applyBorder="1" applyAlignment="1">
      <alignment vertical="center"/>
    </xf>
    <xf numFmtId="0" fontId="36" fillId="3" borderId="44" xfId="0" applyFont="1" applyFill="1" applyBorder="1"/>
    <xf numFmtId="175" fontId="36" fillId="3" borderId="0" xfId="0" applyNumberFormat="1" applyFont="1" applyFill="1"/>
    <xf numFmtId="166" fontId="36" fillId="3" borderId="44" xfId="0" applyNumberFormat="1" applyFont="1" applyFill="1" applyBorder="1" applyAlignment="1">
      <alignment vertical="center"/>
    </xf>
    <xf numFmtId="175" fontId="36" fillId="3" borderId="0" xfId="0" applyNumberFormat="1" applyFont="1" applyFill="1" applyAlignment="1">
      <alignment vertical="center"/>
    </xf>
    <xf numFmtId="175" fontId="36" fillId="3" borderId="44" xfId="0" applyNumberFormat="1" applyFont="1" applyFill="1" applyBorder="1"/>
    <xf numFmtId="175" fontId="36" fillId="3" borderId="0" xfId="0" applyNumberFormat="1" applyFont="1" applyFill="1" applyBorder="1"/>
    <xf numFmtId="166" fontId="36" fillId="3" borderId="0" xfId="0" applyNumberFormat="1" applyFont="1" applyFill="1" applyAlignment="1">
      <alignment vertical="center"/>
    </xf>
    <xf numFmtId="167" fontId="36" fillId="3" borderId="44" xfId="0" applyNumberFormat="1" applyFont="1" applyFill="1" applyBorder="1"/>
    <xf numFmtId="164" fontId="36" fillId="3" borderId="44" xfId="0" applyNumberFormat="1" applyFont="1" applyFill="1" applyBorder="1" applyAlignment="1">
      <alignment vertical="center"/>
    </xf>
    <xf numFmtId="175" fontId="36" fillId="3" borderId="44" xfId="0" applyNumberFormat="1" applyFont="1" applyFill="1" applyBorder="1" applyAlignment="1">
      <alignment vertical="center"/>
    </xf>
    <xf numFmtId="168" fontId="36" fillId="3" borderId="0" xfId="0" applyNumberFormat="1" applyFont="1" applyFill="1" applyBorder="1"/>
    <xf numFmtId="0" fontId="36" fillId="3" borderId="9" xfId="0" applyFont="1" applyFill="1" applyBorder="1"/>
    <xf numFmtId="0" fontId="36" fillId="3" borderId="51" xfId="0" applyFont="1" applyFill="1" applyBorder="1"/>
    <xf numFmtId="168" fontId="36" fillId="3" borderId="9" xfId="0" applyNumberFormat="1" applyFont="1" applyFill="1" applyBorder="1" applyAlignment="1">
      <alignment vertical="center"/>
    </xf>
    <xf numFmtId="175" fontId="36" fillId="3" borderId="9" xfId="0" applyNumberFormat="1" applyFont="1" applyFill="1" applyBorder="1"/>
    <xf numFmtId="0" fontId="36" fillId="3" borderId="0" xfId="0" applyFont="1" applyFill="1" applyBorder="1" applyAlignment="1">
      <alignment horizontal="center" vertical="top"/>
    </xf>
    <xf numFmtId="168" fontId="36" fillId="3" borderId="50" xfId="0" applyNumberFormat="1" applyFont="1" applyFill="1" applyBorder="1" applyAlignment="1">
      <alignment vertical="center"/>
    </xf>
    <xf numFmtId="168" fontId="36" fillId="3" borderId="9" xfId="0" applyNumberFormat="1" applyFont="1" applyFill="1" applyBorder="1"/>
    <xf numFmtId="43" fontId="36" fillId="3" borderId="44" xfId="0" applyNumberFormat="1" applyFont="1" applyFill="1" applyBorder="1" applyAlignment="1">
      <alignment vertical="center"/>
    </xf>
    <xf numFmtId="0" fontId="36" fillId="3" borderId="9" xfId="0" applyFont="1" applyFill="1" applyBorder="1" applyAlignment="1">
      <alignment horizontal="center" vertical="top"/>
    </xf>
    <xf numFmtId="43" fontId="36" fillId="3" borderId="50" xfId="0" applyNumberFormat="1" applyFont="1" applyFill="1" applyBorder="1" applyAlignment="1">
      <alignment vertical="center"/>
    </xf>
    <xf numFmtId="43" fontId="36" fillId="3" borderId="9" xfId="0" applyNumberFormat="1" applyFont="1" applyFill="1" applyBorder="1" applyAlignment="1">
      <alignment vertical="center"/>
    </xf>
    <xf numFmtId="43" fontId="36" fillId="3" borderId="50" xfId="0" applyNumberFormat="1" applyFont="1" applyFill="1" applyBorder="1"/>
    <xf numFmtId="0" fontId="36" fillId="3" borderId="50" xfId="0" applyFont="1" applyFill="1" applyBorder="1" applyAlignment="1">
      <alignment vertical="center"/>
    </xf>
    <xf numFmtId="0" fontId="36" fillId="3" borderId="9" xfId="0" applyFont="1" applyFill="1" applyBorder="1" applyAlignment="1">
      <alignment vertical="center"/>
    </xf>
    <xf numFmtId="175" fontId="36" fillId="3" borderId="50" xfId="0" applyNumberFormat="1" applyFont="1" applyFill="1" applyBorder="1"/>
    <xf numFmtId="0" fontId="27" fillId="3" borderId="1" xfId="0" applyFont="1" applyFill="1" applyBorder="1" applyAlignment="1">
      <alignment horizontal="left" vertical="top" wrapText="1"/>
    </xf>
    <xf numFmtId="4" fontId="27" fillId="3" borderId="1" xfId="0" applyNumberFormat="1" applyFont="1" applyFill="1" applyBorder="1" applyAlignment="1">
      <alignment vertical="top" wrapText="1"/>
    </xf>
    <xf numFmtId="0" fontId="36" fillId="3" borderId="0" xfId="0" applyFont="1" applyFill="1" applyAlignment="1">
      <alignment horizontal="left"/>
    </xf>
    <xf numFmtId="0" fontId="17" fillId="3" borderId="0" xfId="0" applyFont="1" applyFill="1" applyAlignment="1">
      <alignment horizontal="left"/>
    </xf>
    <xf numFmtId="0" fontId="17" fillId="3" borderId="1" xfId="0" applyFont="1" applyFill="1" applyBorder="1" applyAlignment="1">
      <alignment horizontal="center" vertical="center"/>
    </xf>
    <xf numFmtId="0" fontId="17" fillId="3" borderId="0" xfId="0" applyFont="1" applyFill="1" applyAlignment="1">
      <alignment horizontal="left" vertical="center"/>
    </xf>
    <xf numFmtId="4" fontId="20" fillId="3" borderId="1" xfId="0" applyNumberFormat="1" applyFont="1" applyFill="1" applyBorder="1" applyAlignment="1">
      <alignment horizontal="center" vertical="center" wrapText="1"/>
    </xf>
    <xf numFmtId="4" fontId="17" fillId="3" borderId="0" xfId="0" applyNumberFormat="1" applyFont="1" applyFill="1" applyAlignment="1">
      <alignment horizontal="left" vertical="center"/>
    </xf>
    <xf numFmtId="0" fontId="20" fillId="3" borderId="1" xfId="0" applyFont="1" applyFill="1" applyBorder="1" applyAlignment="1">
      <alignment horizontal="left" vertical="center" wrapText="1"/>
    </xf>
    <xf numFmtId="4" fontId="27" fillId="3" borderId="1" xfId="0" applyNumberFormat="1" applyFont="1" applyFill="1" applyBorder="1" applyAlignment="1">
      <alignment horizontal="center" vertical="center" wrapText="1"/>
    </xf>
    <xf numFmtId="0" fontId="17" fillId="3" borderId="1" xfId="0" applyFont="1" applyFill="1" applyBorder="1"/>
    <xf numFmtId="4" fontId="17" fillId="3" borderId="0" xfId="376" applyNumberFormat="1" applyFont="1" applyFill="1" applyAlignment="1">
      <alignment horizontal="left"/>
    </xf>
    <xf numFmtId="4" fontId="17" fillId="3" borderId="1" xfId="0" applyNumberFormat="1" applyFont="1" applyFill="1" applyBorder="1" applyAlignment="1">
      <alignment horizontal="right" vertical="center" wrapText="1"/>
    </xf>
    <xf numFmtId="9" fontId="17" fillId="3" borderId="0" xfId="376" applyNumberFormat="1" applyFont="1" applyFill="1" applyAlignment="1">
      <alignment horizontal="left"/>
    </xf>
    <xf numFmtId="0" fontId="17" fillId="3" borderId="1" xfId="0" applyFont="1" applyFill="1" applyBorder="1" applyAlignment="1">
      <alignment vertical="center"/>
    </xf>
    <xf numFmtId="0" fontId="36" fillId="3" borderId="0" xfId="0" applyFont="1" applyFill="1" applyAlignment="1">
      <alignment wrapText="1"/>
    </xf>
    <xf numFmtId="0" fontId="27" fillId="3" borderId="1" xfId="0" applyFont="1" applyFill="1" applyBorder="1" applyAlignment="1">
      <alignment horizontal="left" vertical="center" wrapText="1"/>
    </xf>
    <xf numFmtId="0" fontId="17" fillId="3" borderId="1" xfId="0" applyFont="1" applyFill="1" applyBorder="1" applyAlignment="1">
      <alignment horizontal="justify" vertical="center"/>
    </xf>
    <xf numFmtId="164" fontId="17" fillId="3" borderId="1" xfId="0" applyNumberFormat="1" applyFont="1" applyFill="1" applyBorder="1" applyAlignment="1">
      <alignment horizontal="right" vertical="center" wrapText="1"/>
    </xf>
    <xf numFmtId="4" fontId="54" fillId="3" borderId="1" xfId="0" applyNumberFormat="1" applyFont="1" applyFill="1" applyBorder="1" applyAlignment="1">
      <alignment vertical="top" wrapText="1"/>
    </xf>
    <xf numFmtId="0" fontId="52" fillId="3" borderId="1" xfId="0" applyFont="1" applyFill="1" applyBorder="1" applyAlignment="1">
      <alignment horizontal="center" vertical="center" wrapText="1"/>
    </xf>
    <xf numFmtId="4" fontId="52" fillId="3" borderId="1" xfId="0" applyNumberFormat="1" applyFont="1" applyFill="1" applyBorder="1" applyAlignment="1">
      <alignment horizontal="right" vertical="center" wrapText="1"/>
    </xf>
    <xf numFmtId="0" fontId="52" fillId="3" borderId="1" xfId="0" applyFont="1" applyFill="1" applyBorder="1" applyAlignment="1">
      <alignment horizontal="justify" vertical="top" wrapText="1"/>
    </xf>
    <xf numFmtId="9" fontId="52" fillId="3" borderId="0" xfId="376" applyNumberFormat="1" applyFont="1" applyFill="1" applyAlignment="1">
      <alignment horizontal="left"/>
    </xf>
    <xf numFmtId="0" fontId="53" fillId="3" borderId="0" xfId="0" applyFont="1" applyFill="1"/>
    <xf numFmtId="0" fontId="20" fillId="3" borderId="1" xfId="0" applyFont="1" applyFill="1" applyBorder="1"/>
    <xf numFmtId="4" fontId="20" fillId="3" borderId="1" xfId="391" applyNumberFormat="1" applyFont="1" applyFill="1" applyBorder="1" applyAlignment="1">
      <alignment horizontal="center" vertical="center" wrapText="1"/>
    </xf>
    <xf numFmtId="0" fontId="17" fillId="3" borderId="1" xfId="0" applyFont="1" applyFill="1" applyBorder="1" applyAlignment="1">
      <alignment horizontal="left" vertical="center" wrapText="1"/>
    </xf>
    <xf numFmtId="43" fontId="17" fillId="3" borderId="1" xfId="0" applyNumberFormat="1" applyFont="1" applyFill="1" applyBorder="1" applyAlignment="1">
      <alignment horizontal="right" vertical="center" wrapText="1"/>
    </xf>
    <xf numFmtId="0" fontId="17" fillId="3" borderId="1" xfId="0" applyFont="1" applyFill="1" applyBorder="1" applyAlignment="1">
      <alignment vertical="top" wrapText="1"/>
    </xf>
    <xf numFmtId="14" fontId="17" fillId="3" borderId="1" xfId="391" applyNumberFormat="1" applyFont="1" applyFill="1" applyBorder="1" applyAlignment="1">
      <alignment horizontal="center" vertical="top" wrapText="1"/>
    </xf>
    <xf numFmtId="0" fontId="26" fillId="3" borderId="1" xfId="0" applyFont="1" applyFill="1" applyBorder="1"/>
    <xf numFmtId="0" fontId="17" fillId="3" borderId="1" xfId="0" applyFont="1" applyFill="1" applyBorder="1" applyAlignment="1">
      <alignment wrapText="1"/>
    </xf>
    <xf numFmtId="2" fontId="26" fillId="3" borderId="1" xfId="0" applyNumberFormat="1" applyFont="1" applyFill="1" applyBorder="1" applyAlignment="1"/>
    <xf numFmtId="0" fontId="25" fillId="3" borderId="1" xfId="0" applyFont="1" applyFill="1" applyBorder="1" applyAlignment="1">
      <alignment horizontal="left"/>
    </xf>
    <xf numFmtId="4" fontId="25" fillId="3" borderId="1" xfId="90" applyNumberFormat="1" applyFont="1" applyFill="1" applyBorder="1" applyAlignment="1">
      <alignment horizontal="left" vertical="center" wrapText="1"/>
    </xf>
    <xf numFmtId="0" fontId="33" fillId="3" borderId="1" xfId="0" applyFont="1" applyFill="1" applyBorder="1" applyAlignment="1">
      <alignment horizontal="center" wrapText="1"/>
    </xf>
    <xf numFmtId="0" fontId="25" fillId="3" borderId="1" xfId="0" applyFont="1" applyFill="1" applyBorder="1" applyAlignment="1">
      <alignment horizontal="center"/>
    </xf>
    <xf numFmtId="0" fontId="25" fillId="3" borderId="1" xfId="0" applyFont="1" applyFill="1" applyBorder="1" applyAlignment="1">
      <alignment horizontal="justify" vertical="top"/>
    </xf>
    <xf numFmtId="0" fontId="33" fillId="3" borderId="1" xfId="0" applyFont="1" applyFill="1" applyBorder="1"/>
    <xf numFmtId="167" fontId="17" fillId="3" borderId="1" xfId="0" applyNumberFormat="1" applyFont="1" applyFill="1" applyBorder="1" applyAlignment="1">
      <alignment horizontal="justify" vertical="center" wrapText="1"/>
    </xf>
    <xf numFmtId="4" fontId="17" fillId="3" borderId="1" xfId="90" applyNumberFormat="1" applyFont="1" applyFill="1" applyBorder="1" applyAlignment="1">
      <alignment vertical="center" wrapText="1"/>
    </xf>
    <xf numFmtId="4" fontId="17" fillId="3" borderId="1" xfId="90" applyNumberFormat="1" applyFont="1" applyFill="1" applyBorder="1" applyAlignment="1">
      <alignment horizontal="justify" vertical="center" wrapText="1"/>
    </xf>
    <xf numFmtId="0" fontId="17" fillId="3" borderId="0" xfId="0" applyFont="1" applyFill="1" applyBorder="1" applyAlignment="1">
      <alignment vertical="top" wrapText="1"/>
    </xf>
    <xf numFmtId="167" fontId="17" fillId="3" borderId="1" xfId="0" applyNumberFormat="1" applyFont="1" applyFill="1" applyBorder="1" applyAlignment="1">
      <alignment horizontal="justify" vertical="top"/>
    </xf>
    <xf numFmtId="171" fontId="17" fillId="3" borderId="0" xfId="376" applyNumberFormat="1" applyFont="1" applyFill="1" applyAlignment="1">
      <alignment horizontal="left"/>
    </xf>
    <xf numFmtId="0" fontId="27" fillId="3" borderId="1" xfId="0" applyFont="1" applyFill="1" applyBorder="1" applyAlignment="1">
      <alignment vertical="justify" wrapText="1"/>
    </xf>
    <xf numFmtId="166" fontId="17" fillId="3" borderId="1" xfId="391" applyNumberFormat="1" applyFont="1" applyFill="1" applyBorder="1" applyAlignment="1">
      <alignment horizontal="center" vertical="center" wrapText="1"/>
    </xf>
    <xf numFmtId="0" fontId="17" fillId="3" borderId="1" xfId="0" applyFont="1" applyFill="1" applyBorder="1" applyAlignment="1">
      <alignment horizontal="right" wrapText="1"/>
    </xf>
    <xf numFmtId="2" fontId="26" fillId="3" borderId="1" xfId="0" applyNumberFormat="1" applyFont="1" applyFill="1" applyBorder="1" applyAlignment="1">
      <alignment horizontal="right"/>
    </xf>
    <xf numFmtId="2" fontId="17" fillId="3" borderId="1" xfId="0" applyNumberFormat="1" applyFont="1" applyFill="1" applyBorder="1" applyAlignment="1">
      <alignment horizontal="right" vertical="center"/>
    </xf>
    <xf numFmtId="49" fontId="38" fillId="3" borderId="1" xfId="0" applyNumberFormat="1" applyFont="1" applyFill="1" applyBorder="1" applyAlignment="1">
      <alignment horizontal="center"/>
    </xf>
    <xf numFmtId="0" fontId="38" fillId="3" borderId="1" xfId="0" applyFont="1" applyFill="1" applyBorder="1" applyAlignment="1">
      <alignment horizontal="center" vertical="center"/>
    </xf>
    <xf numFmtId="0" fontId="38" fillId="3" borderId="1" xfId="0" applyFont="1" applyFill="1" applyBorder="1" applyAlignment="1">
      <alignment horizontal="center"/>
    </xf>
    <xf numFmtId="43" fontId="40" fillId="3" borderId="1" xfId="0" applyNumberFormat="1" applyFont="1" applyFill="1" applyBorder="1" applyAlignment="1">
      <alignment horizontal="center"/>
    </xf>
    <xf numFmtId="43" fontId="25" fillId="3" borderId="1" xfId="380" applyFont="1" applyFill="1" applyBorder="1" applyAlignment="1">
      <alignment horizontal="center"/>
    </xf>
    <xf numFmtId="43" fontId="16" fillId="3" borderId="1" xfId="0" applyNumberFormat="1" applyFont="1" applyFill="1" applyBorder="1" applyAlignment="1">
      <alignment horizontal="justify" vertical="top"/>
    </xf>
    <xf numFmtId="0" fontId="16" fillId="3" borderId="1" xfId="0" applyFont="1" applyFill="1" applyBorder="1"/>
    <xf numFmtId="0" fontId="16" fillId="3" borderId="1" xfId="0" applyFont="1" applyFill="1" applyBorder="1" applyAlignment="1">
      <alignment horizontal="justify" vertical="top"/>
    </xf>
    <xf numFmtId="43" fontId="20" fillId="3" borderId="1" xfId="380" applyFont="1" applyFill="1" applyBorder="1" applyAlignment="1">
      <alignment horizontal="center" vertical="center" wrapText="1"/>
    </xf>
    <xf numFmtId="43" fontId="17" fillId="3" borderId="1" xfId="380" applyFont="1" applyFill="1" applyBorder="1" applyAlignment="1">
      <alignment horizontal="right" vertical="center" wrapText="1"/>
    </xf>
    <xf numFmtId="0" fontId="17" fillId="3" borderId="1" xfId="0" applyNumberFormat="1" applyFont="1" applyFill="1" applyBorder="1" applyAlignment="1">
      <alignment horizontal="center" vertical="top" wrapText="1"/>
    </xf>
    <xf numFmtId="0" fontId="17" fillId="3" borderId="1" xfId="391" applyNumberFormat="1" applyFont="1" applyFill="1" applyBorder="1" applyAlignment="1">
      <alignment horizontal="center" vertical="top" wrapText="1"/>
    </xf>
    <xf numFmtId="49" fontId="20" fillId="3" borderId="1" xfId="0" applyNumberFormat="1" applyFont="1" applyFill="1" applyBorder="1" applyAlignment="1">
      <alignment vertical="center"/>
    </xf>
    <xf numFmtId="0" fontId="27" fillId="3" borderId="1" xfId="0" applyFont="1" applyFill="1" applyBorder="1" applyAlignment="1">
      <alignment vertical="top" wrapText="1"/>
    </xf>
    <xf numFmtId="43" fontId="25" fillId="3" borderId="1" xfId="0" applyNumberFormat="1" applyFont="1" applyFill="1" applyBorder="1"/>
    <xf numFmtId="4" fontId="27" fillId="3" borderId="1" xfId="0" applyNumberFormat="1" applyFont="1" applyFill="1" applyBorder="1" applyAlignment="1">
      <alignment horizontal="center" vertical="top" wrapText="1"/>
    </xf>
    <xf numFmtId="43" fontId="17" fillId="3" borderId="1" xfId="380" applyFont="1" applyFill="1" applyBorder="1" applyAlignment="1">
      <alignment vertical="center" wrapText="1"/>
    </xf>
    <xf numFmtId="0" fontId="27" fillId="3" borderId="1" xfId="0" applyFont="1" applyFill="1" applyBorder="1" applyAlignment="1">
      <alignment wrapText="1"/>
    </xf>
    <xf numFmtId="2" fontId="26" fillId="3" borderId="1" xfId="0" applyNumberFormat="1" applyFont="1" applyFill="1" applyBorder="1" applyAlignment="1">
      <alignment horizontal="right" wrapText="1"/>
    </xf>
    <xf numFmtId="1" fontId="26" fillId="3" borderId="1" xfId="0" applyNumberFormat="1" applyFont="1" applyFill="1" applyBorder="1" applyAlignment="1">
      <alignment horizontal="right" wrapText="1"/>
    </xf>
    <xf numFmtId="4" fontId="17" fillId="3" borderId="1" xfId="0" applyNumberFormat="1" applyFont="1" applyFill="1" applyBorder="1" applyAlignment="1">
      <alignment horizontal="justify" wrapText="1"/>
    </xf>
    <xf numFmtId="49" fontId="20" fillId="3" borderId="1" xfId="0" applyNumberFormat="1" applyFont="1" applyFill="1" applyBorder="1"/>
    <xf numFmtId="0" fontId="20" fillId="3" borderId="1" xfId="0" applyFont="1" applyFill="1" applyBorder="1" applyAlignment="1">
      <alignment wrapText="1"/>
    </xf>
    <xf numFmtId="43" fontId="24" fillId="3" borderId="1" xfId="380" applyFont="1" applyFill="1" applyBorder="1" applyAlignment="1">
      <alignment vertical="center"/>
    </xf>
    <xf numFmtId="43" fontId="24" fillId="3" borderId="1" xfId="0" applyNumberFormat="1" applyFont="1" applyFill="1" applyBorder="1" applyAlignment="1">
      <alignment horizontal="justify" vertical="top"/>
    </xf>
    <xf numFmtId="0" fontId="24" fillId="3" borderId="1" xfId="0" applyFont="1" applyFill="1" applyBorder="1" applyAlignment="1">
      <alignment horizontal="justify" vertical="top"/>
    </xf>
    <xf numFmtId="4" fontId="17" fillId="3" borderId="1" xfId="0" applyNumberFormat="1" applyFont="1" applyFill="1" applyBorder="1" applyAlignment="1">
      <alignment vertical="center" wrapText="1"/>
    </xf>
    <xf numFmtId="0" fontId="17" fillId="3" borderId="1" xfId="0" applyNumberFormat="1" applyFont="1" applyFill="1" applyBorder="1" applyAlignment="1">
      <alignment horizontal="justify" vertical="center" wrapText="1"/>
    </xf>
    <xf numFmtId="0" fontId="26" fillId="3" borderId="1" xfId="0" applyFont="1" applyFill="1" applyBorder="1" applyAlignment="1">
      <alignment horizontal="justify" vertical="center"/>
    </xf>
    <xf numFmtId="166" fontId="20" fillId="3" borderId="1" xfId="391" applyNumberFormat="1" applyFont="1" applyFill="1" applyBorder="1" applyAlignment="1">
      <alignment horizontal="right" wrapText="1"/>
    </xf>
    <xf numFmtId="49" fontId="24" fillId="3" borderId="1" xfId="0" applyNumberFormat="1" applyFont="1" applyFill="1" applyBorder="1"/>
    <xf numFmtId="0" fontId="24" fillId="3" borderId="1" xfId="0" applyFont="1" applyFill="1" applyBorder="1" applyAlignment="1">
      <alignment wrapText="1"/>
    </xf>
    <xf numFmtId="0" fontId="28" fillId="3" borderId="1" xfId="0" applyFont="1" applyFill="1" applyBorder="1" applyAlignment="1">
      <alignment horizontal="center"/>
    </xf>
    <xf numFmtId="0" fontId="28" fillId="3" borderId="1" xfId="0" applyFont="1" applyFill="1" applyBorder="1"/>
    <xf numFmtId="0" fontId="28" fillId="3" borderId="1" xfId="0" applyFont="1" applyFill="1" applyBorder="1" applyAlignment="1">
      <alignment horizontal="justify" vertical="top"/>
    </xf>
    <xf numFmtId="43" fontId="17" fillId="3" borderId="1" xfId="380" applyFont="1" applyFill="1" applyBorder="1" applyAlignment="1">
      <alignment vertical="center"/>
    </xf>
    <xf numFmtId="4" fontId="27" fillId="3" borderId="1" xfId="0" applyNumberFormat="1" applyFont="1" applyFill="1" applyBorder="1" applyAlignment="1">
      <alignment horizontal="left" vertical="top" wrapText="1"/>
    </xf>
    <xf numFmtId="167" fontId="17" fillId="3" borderId="1" xfId="0" applyNumberFormat="1" applyFont="1" applyFill="1" applyBorder="1" applyAlignment="1">
      <alignment vertical="top" wrapText="1"/>
    </xf>
    <xf numFmtId="0" fontId="47" fillId="3" borderId="1" xfId="0" applyFont="1" applyFill="1" applyBorder="1" applyAlignment="1">
      <alignment horizontal="left" vertical="top" wrapText="1"/>
    </xf>
    <xf numFmtId="0" fontId="17" fillId="3" borderId="1" xfId="0" applyFont="1" applyFill="1" applyBorder="1" applyAlignment="1">
      <alignment horizontal="center"/>
    </xf>
    <xf numFmtId="17" fontId="17" fillId="3" borderId="1" xfId="0" applyNumberFormat="1" applyFont="1" applyFill="1" applyBorder="1" applyAlignment="1">
      <alignment horizontal="center" vertical="center" wrapText="1"/>
    </xf>
    <xf numFmtId="164" fontId="17" fillId="3" borderId="1" xfId="391" applyNumberFormat="1" applyFont="1" applyFill="1" applyBorder="1" applyAlignment="1">
      <alignment horizontal="center" vertical="center" wrapText="1"/>
    </xf>
    <xf numFmtId="0" fontId="26" fillId="3" borderId="1" xfId="0" applyFont="1" applyFill="1" applyBorder="1" applyAlignment="1">
      <alignment horizontal="right"/>
    </xf>
    <xf numFmtId="168" fontId="26" fillId="3" borderId="1" xfId="0" applyNumberFormat="1" applyFont="1" applyFill="1" applyBorder="1" applyAlignment="1">
      <alignment horizontal="right"/>
    </xf>
    <xf numFmtId="43" fontId="17" fillId="3" borderId="1" xfId="380" applyFont="1" applyFill="1" applyBorder="1" applyAlignment="1">
      <alignment horizontal="right"/>
    </xf>
    <xf numFmtId="49" fontId="17" fillId="3" borderId="1" xfId="0" applyNumberFormat="1" applyFont="1" applyFill="1" applyBorder="1"/>
    <xf numFmtId="0" fontId="17" fillId="3" borderId="1" xfId="90" applyFont="1" applyFill="1" applyBorder="1" applyAlignment="1">
      <alignment horizontal="justify" vertical="center" wrapText="1"/>
    </xf>
    <xf numFmtId="183" fontId="17" fillId="3" borderId="1" xfId="0" applyNumberFormat="1" applyFont="1" applyFill="1" applyBorder="1" applyAlignment="1">
      <alignment vertical="center"/>
    </xf>
    <xf numFmtId="43" fontId="36" fillId="3" borderId="0" xfId="0" applyNumberFormat="1" applyFont="1" applyFill="1"/>
    <xf numFmtId="4" fontId="17" fillId="3" borderId="1" xfId="90" applyNumberFormat="1" applyFont="1" applyFill="1" applyBorder="1" applyAlignment="1">
      <alignment horizontal="center" vertical="center" wrapText="1"/>
    </xf>
    <xf numFmtId="2" fontId="36" fillId="3" borderId="0" xfId="0" applyNumberFormat="1" applyFont="1" applyFill="1"/>
    <xf numFmtId="0" fontId="17" fillId="3" borderId="1" xfId="368" applyFont="1" applyFill="1" applyBorder="1" applyAlignment="1">
      <alignment horizontal="justify" vertical="center" wrapText="1"/>
    </xf>
    <xf numFmtId="172" fontId="17" fillId="3" borderId="26" xfId="384" applyNumberFormat="1" applyFont="1" applyFill="1" applyBorder="1" applyAlignment="1">
      <alignment horizontal="center" vertical="center" wrapText="1"/>
    </xf>
    <xf numFmtId="172" fontId="17" fillId="3" borderId="3" xfId="384" applyNumberFormat="1" applyFont="1" applyFill="1" applyBorder="1" applyAlignment="1">
      <alignment horizontal="center" vertical="center" wrapText="1"/>
    </xf>
    <xf numFmtId="172" fontId="17" fillId="3" borderId="5" xfId="384" applyNumberFormat="1" applyFont="1" applyFill="1" applyBorder="1" applyAlignment="1">
      <alignment horizontal="center" vertical="center" wrapText="1"/>
    </xf>
    <xf numFmtId="172" fontId="17" fillId="3" borderId="3" xfId="384" applyNumberFormat="1" applyFont="1" applyFill="1" applyBorder="1" applyAlignment="1">
      <alignment vertical="center" wrapText="1"/>
    </xf>
    <xf numFmtId="172" fontId="17" fillId="3" borderId="1" xfId="384" applyNumberFormat="1" applyFont="1" applyFill="1" applyBorder="1" applyAlignment="1">
      <alignment horizontal="center" vertical="center" wrapText="1"/>
    </xf>
    <xf numFmtId="172" fontId="17" fillId="3" borderId="1" xfId="384" applyNumberFormat="1" applyFont="1" applyFill="1" applyBorder="1" applyAlignment="1">
      <alignment vertical="center" wrapText="1"/>
    </xf>
    <xf numFmtId="172" fontId="17" fillId="3" borderId="2" xfId="384" applyNumberFormat="1" applyFont="1" applyFill="1" applyBorder="1" applyAlignment="1">
      <alignment horizontal="center" vertical="center" wrapText="1"/>
    </xf>
    <xf numFmtId="172" fontId="17" fillId="3" borderId="1" xfId="384" applyNumberFormat="1" applyFont="1" applyFill="1" applyBorder="1" applyAlignment="1">
      <alignment horizontal="right" vertical="center" wrapText="1"/>
    </xf>
    <xf numFmtId="4" fontId="17" fillId="3" borderId="3" xfId="384" applyNumberFormat="1" applyFont="1" applyFill="1" applyBorder="1" applyAlignment="1">
      <alignment horizontal="center" vertical="center" wrapText="1"/>
    </xf>
    <xf numFmtId="171" fontId="17" fillId="3" borderId="1" xfId="3" applyNumberFormat="1" applyFont="1" applyFill="1" applyBorder="1" applyAlignment="1">
      <alignment horizontal="justify" vertical="center" wrapText="1"/>
    </xf>
    <xf numFmtId="171" fontId="36" fillId="3" borderId="0" xfId="0" applyNumberFormat="1" applyFont="1" applyFill="1" applyAlignment="1">
      <alignment horizontal="justify" vertical="center" wrapText="1"/>
    </xf>
    <xf numFmtId="0" fontId="36" fillId="3" borderId="0" xfId="0" applyFont="1" applyFill="1" applyAlignment="1">
      <alignment horizontal="justify" vertical="center" wrapText="1"/>
    </xf>
    <xf numFmtId="180" fontId="36" fillId="3" borderId="0" xfId="0" applyNumberFormat="1" applyFont="1" applyFill="1"/>
    <xf numFmtId="179" fontId="17" fillId="3" borderId="2" xfId="384" applyNumberFormat="1" applyFont="1" applyFill="1" applyBorder="1" applyAlignment="1">
      <alignment horizontal="center" vertical="center" wrapText="1"/>
    </xf>
    <xf numFmtId="4" fontId="17" fillId="3" borderId="2" xfId="3" applyNumberFormat="1" applyFont="1" applyFill="1" applyBorder="1" applyAlignment="1">
      <alignment horizontal="justify" vertical="center" wrapText="1"/>
    </xf>
    <xf numFmtId="172" fontId="17" fillId="3" borderId="1" xfId="391" applyNumberFormat="1" applyFont="1" applyFill="1" applyBorder="1" applyAlignment="1">
      <alignment horizontal="center" vertical="center" wrapText="1"/>
    </xf>
    <xf numFmtId="4" fontId="17" fillId="3" borderId="1" xfId="391" applyNumberFormat="1" applyFont="1" applyFill="1" applyBorder="1" applyAlignment="1">
      <alignment horizontal="center" vertical="center" wrapText="1"/>
    </xf>
    <xf numFmtId="174" fontId="17" fillId="3" borderId="1" xfId="391" applyNumberFormat="1" applyFont="1" applyFill="1" applyBorder="1" applyAlignment="1">
      <alignment horizontal="center" vertical="center" wrapText="1"/>
    </xf>
    <xf numFmtId="174" fontId="20" fillId="3" borderId="1" xfId="0" applyNumberFormat="1" applyFont="1" applyFill="1" applyBorder="1" applyAlignment="1">
      <alignment horizontal="center" vertical="center" wrapText="1"/>
    </xf>
    <xf numFmtId="166" fontId="26" fillId="3" borderId="1" xfId="0" applyNumberFormat="1" applyFont="1" applyFill="1" applyBorder="1"/>
    <xf numFmtId="4" fontId="17" fillId="3" borderId="1" xfId="0" applyNumberFormat="1" applyFont="1" applyFill="1" applyBorder="1" applyAlignment="1">
      <alignment horizontal="center" vertical="center" wrapText="1"/>
    </xf>
    <xf numFmtId="166" fontId="26" fillId="3" borderId="1" xfId="0" applyNumberFormat="1" applyFont="1" applyFill="1" applyBorder="1" applyAlignment="1">
      <alignment horizontal="right"/>
    </xf>
    <xf numFmtId="43" fontId="18" fillId="3" borderId="0" xfId="0" applyNumberFormat="1" applyFont="1" applyFill="1"/>
    <xf numFmtId="165" fontId="18" fillId="3" borderId="0" xfId="0" applyNumberFormat="1" applyFont="1" applyFill="1"/>
    <xf numFmtId="174" fontId="20" fillId="3" borderId="1" xfId="0" applyNumberFormat="1" applyFont="1" applyFill="1" applyBorder="1" applyAlignment="1">
      <alignment horizontal="center" vertical="center"/>
    </xf>
    <xf numFmtId="167" fontId="17" fillId="3" borderId="1" xfId="0" applyNumberFormat="1" applyFont="1" applyFill="1" applyBorder="1" applyAlignment="1">
      <alignment horizontal="justify" vertical="top" wrapText="1"/>
    </xf>
    <xf numFmtId="167" fontId="17" fillId="3" borderId="1" xfId="0" applyNumberFormat="1" applyFont="1" applyFill="1" applyBorder="1" applyAlignment="1">
      <alignment horizontal="justify" vertical="center"/>
    </xf>
    <xf numFmtId="49" fontId="17" fillId="3" borderId="1" xfId="0" applyNumberFormat="1" applyFont="1" applyFill="1" applyBorder="1" applyAlignment="1">
      <alignment horizontal="justify" vertical="top" wrapText="1"/>
    </xf>
    <xf numFmtId="0" fontId="17" fillId="3" borderId="2" xfId="3" applyFont="1" applyFill="1" applyBorder="1" applyAlignment="1">
      <alignment horizontal="center" vertical="center" wrapText="1"/>
    </xf>
    <xf numFmtId="0" fontId="17" fillId="3" borderId="2" xfId="3" applyFont="1" applyFill="1" applyBorder="1" applyAlignment="1">
      <alignment horizontal="justify" vertical="center" wrapText="1"/>
    </xf>
    <xf numFmtId="0" fontId="20" fillId="3" borderId="1" xfId="0" applyFont="1" applyFill="1" applyBorder="1" applyAlignment="1">
      <alignment horizontal="center" vertical="center" wrapText="1"/>
    </xf>
    <xf numFmtId="43" fontId="17" fillId="3" borderId="1" xfId="380" applyFont="1" applyFill="1" applyBorder="1" applyAlignment="1">
      <alignment horizontal="center" vertical="center" wrapText="1"/>
    </xf>
    <xf numFmtId="43" fontId="17" fillId="3" borderId="1" xfId="380" applyFont="1" applyFill="1" applyBorder="1" applyAlignment="1">
      <alignment horizontal="right" vertical="top"/>
    </xf>
    <xf numFmtId="2" fontId="17" fillId="3" borderId="1" xfId="380" applyNumberFormat="1" applyFont="1" applyFill="1" applyBorder="1" applyAlignment="1">
      <alignment vertical="top"/>
    </xf>
    <xf numFmtId="172" fontId="17" fillId="3" borderId="1" xfId="0" applyNumberFormat="1" applyFont="1" applyFill="1" applyBorder="1" applyAlignment="1">
      <alignment horizontal="right" vertical="top" wrapText="1"/>
    </xf>
    <xf numFmtId="4" fontId="17" fillId="3" borderId="1" xfId="0" applyNumberFormat="1" applyFont="1" applyFill="1" applyBorder="1" applyAlignment="1">
      <alignment vertical="top" wrapText="1"/>
    </xf>
    <xf numFmtId="0" fontId="17" fillId="3" borderId="1" xfId="0" applyFont="1" applyFill="1" applyBorder="1" applyAlignment="1">
      <alignment horizontal="justify" vertical="top"/>
    </xf>
    <xf numFmtId="10" fontId="17" fillId="3" borderId="1" xfId="380" applyNumberFormat="1" applyFont="1" applyFill="1" applyBorder="1" applyAlignment="1">
      <alignment horizontal="right" vertical="top"/>
    </xf>
    <xf numFmtId="2" fontId="17" fillId="3" borderId="1" xfId="380" applyNumberFormat="1" applyFont="1" applyFill="1" applyBorder="1" applyAlignment="1">
      <alignment horizontal="right" vertical="top"/>
    </xf>
    <xf numFmtId="167" fontId="27" fillId="3" borderId="1" xfId="0" applyNumberFormat="1" applyFont="1" applyFill="1" applyBorder="1" applyAlignment="1">
      <alignment horizontal="right" vertical="top" wrapText="1"/>
    </xf>
    <xf numFmtId="172" fontId="20" fillId="3" borderId="40" xfId="0" applyNumberFormat="1" applyFont="1" applyFill="1" applyBorder="1" applyAlignment="1">
      <alignment horizontal="center"/>
    </xf>
    <xf numFmtId="172" fontId="20" fillId="3" borderId="15" xfId="0" applyNumberFormat="1" applyFont="1" applyFill="1" applyBorder="1" applyAlignment="1">
      <alignment horizontal="center"/>
    </xf>
    <xf numFmtId="172" fontId="20" fillId="3" borderId="14" xfId="0" applyNumberFormat="1" applyFont="1" applyFill="1" applyBorder="1" applyAlignment="1">
      <alignment horizontal="center"/>
    </xf>
    <xf numFmtId="172" fontId="20" fillId="3" borderId="47" xfId="0" applyNumberFormat="1" applyFont="1" applyFill="1" applyBorder="1" applyAlignment="1">
      <alignment horizontal="center"/>
    </xf>
    <xf numFmtId="172" fontId="20" fillId="3" borderId="19" xfId="0" applyNumberFormat="1" applyFont="1" applyFill="1" applyBorder="1" applyAlignment="1">
      <alignment horizontal="center"/>
    </xf>
    <xf numFmtId="172" fontId="17" fillId="3" borderId="3" xfId="0" applyNumberFormat="1" applyFont="1" applyFill="1" applyBorder="1"/>
    <xf numFmtId="172" fontId="17" fillId="3" borderId="27" xfId="0" applyNumberFormat="1" applyFont="1" applyFill="1" applyBorder="1"/>
    <xf numFmtId="172" fontId="17" fillId="3" borderId="16" xfId="0" applyNumberFormat="1" applyFont="1" applyFill="1" applyBorder="1"/>
    <xf numFmtId="172" fontId="17" fillId="3" borderId="20" xfId="0" applyNumberFormat="1" applyFont="1" applyFill="1" applyBorder="1" applyAlignment="1">
      <alignment vertical="center"/>
    </xf>
    <xf numFmtId="172" fontId="17" fillId="3" borderId="1" xfId="0" applyNumberFormat="1" applyFont="1" applyFill="1" applyBorder="1"/>
    <xf numFmtId="172" fontId="17" fillId="3" borderId="21" xfId="0" applyNumberFormat="1" applyFont="1" applyFill="1" applyBorder="1"/>
    <xf numFmtId="172" fontId="17" fillId="3" borderId="4" xfId="0" applyNumberFormat="1" applyFont="1" applyFill="1" applyBorder="1" applyAlignment="1">
      <alignment vertical="center"/>
    </xf>
    <xf numFmtId="172" fontId="17" fillId="3" borderId="10" xfId="0" applyNumberFormat="1" applyFont="1" applyFill="1" applyBorder="1"/>
    <xf numFmtId="172" fontId="17" fillId="3" borderId="20" xfId="0" applyNumberFormat="1" applyFont="1" applyFill="1" applyBorder="1"/>
    <xf numFmtId="166" fontId="20" fillId="3" borderId="29" xfId="0" applyNumberFormat="1" applyFont="1" applyFill="1" applyBorder="1"/>
    <xf numFmtId="166" fontId="20" fillId="3" borderId="43" xfId="0" applyNumberFormat="1" applyFont="1" applyFill="1" applyBorder="1"/>
    <xf numFmtId="172" fontId="20" fillId="3" borderId="20" xfId="0" applyNumberFormat="1" applyFont="1" applyFill="1" applyBorder="1" applyAlignment="1">
      <alignment horizontal="center"/>
    </xf>
    <xf numFmtId="172" fontId="20" fillId="3" borderId="1" xfId="0" applyNumberFormat="1" applyFont="1" applyFill="1" applyBorder="1" applyAlignment="1">
      <alignment horizontal="center"/>
    </xf>
    <xf numFmtId="172" fontId="20" fillId="3" borderId="21" xfId="0" applyNumberFormat="1" applyFont="1" applyFill="1" applyBorder="1" applyAlignment="1">
      <alignment horizontal="center"/>
    </xf>
    <xf numFmtId="172" fontId="20" fillId="3" borderId="4" xfId="0" applyNumberFormat="1" applyFont="1" applyFill="1" applyBorder="1" applyAlignment="1">
      <alignment horizontal="center"/>
    </xf>
    <xf numFmtId="172" fontId="20" fillId="3" borderId="10" xfId="0" applyNumberFormat="1" applyFont="1" applyFill="1" applyBorder="1" applyAlignment="1">
      <alignment horizontal="center"/>
    </xf>
    <xf numFmtId="172" fontId="17" fillId="3" borderId="26" xfId="0" applyNumberFormat="1" applyFont="1" applyFill="1" applyBorder="1" applyAlignment="1">
      <alignment vertical="center"/>
    </xf>
    <xf numFmtId="172" fontId="17" fillId="3" borderId="5" xfId="0" applyNumberFormat="1" applyFont="1" applyFill="1" applyBorder="1" applyAlignment="1">
      <alignment vertical="center"/>
    </xf>
    <xf numFmtId="172" fontId="46" fillId="3" borderId="1" xfId="0" applyNumberFormat="1" applyFont="1" applyFill="1" applyBorder="1"/>
    <xf numFmtId="172" fontId="46" fillId="3" borderId="10" xfId="0" applyNumberFormat="1" applyFont="1" applyFill="1" applyBorder="1"/>
    <xf numFmtId="172" fontId="17" fillId="3" borderId="1" xfId="380" applyNumberFormat="1" applyFont="1" applyFill="1" applyBorder="1" applyAlignment="1">
      <alignment horizontal="right" vertical="center" wrapText="1"/>
    </xf>
    <xf numFmtId="172" fontId="17" fillId="3" borderId="31" xfId="0" applyNumberFormat="1" applyFont="1" applyFill="1" applyBorder="1" applyAlignment="1">
      <alignment vertical="center"/>
    </xf>
    <xf numFmtId="172" fontId="17" fillId="3" borderId="2" xfId="0" applyNumberFormat="1" applyFont="1" applyFill="1" applyBorder="1"/>
    <xf numFmtId="172" fontId="17" fillId="3" borderId="28" xfId="0" applyNumberFormat="1" applyFont="1" applyFill="1" applyBorder="1"/>
    <xf numFmtId="172" fontId="17" fillId="3" borderId="8" xfId="0" applyNumberFormat="1" applyFont="1" applyFill="1" applyBorder="1" applyAlignment="1">
      <alignment vertical="center"/>
    </xf>
    <xf numFmtId="172" fontId="17" fillId="3" borderId="7" xfId="0" applyNumberFormat="1" applyFont="1" applyFill="1" applyBorder="1"/>
    <xf numFmtId="172" fontId="17" fillId="3" borderId="38" xfId="0" applyNumberFormat="1" applyFont="1" applyFill="1" applyBorder="1"/>
    <xf numFmtId="172" fontId="17" fillId="3" borderId="46" xfId="0" applyNumberFormat="1" applyFont="1" applyFill="1" applyBorder="1"/>
    <xf numFmtId="172" fontId="17" fillId="3" borderId="13" xfId="0" applyNumberFormat="1" applyFont="1" applyFill="1" applyBorder="1"/>
    <xf numFmtId="172" fontId="17" fillId="3" borderId="31" xfId="0" applyNumberFormat="1" applyFont="1" applyFill="1" applyBorder="1" applyAlignment="1">
      <alignment horizontal="center" vertical="center"/>
    </xf>
    <xf numFmtId="172" fontId="17" fillId="3" borderId="2" xfId="380" applyNumberFormat="1" applyFont="1" applyFill="1" applyBorder="1" applyAlignment="1">
      <alignment horizontal="right" vertical="center" wrapText="1"/>
    </xf>
    <xf numFmtId="172" fontId="20" fillId="3" borderId="29" xfId="380" applyNumberFormat="1" applyFont="1" applyFill="1" applyBorder="1"/>
    <xf numFmtId="172" fontId="20" fillId="3" borderId="23" xfId="0" applyNumberFormat="1" applyFont="1" applyFill="1" applyBorder="1"/>
    <xf numFmtId="172" fontId="20" fillId="3" borderId="32" xfId="0" applyNumberFormat="1" applyFont="1" applyFill="1" applyBorder="1"/>
    <xf numFmtId="172" fontId="20" fillId="3" borderId="43" xfId="380" applyNumberFormat="1" applyFont="1" applyFill="1" applyBorder="1"/>
    <xf numFmtId="172" fontId="20" fillId="3" borderId="39" xfId="0" applyNumberFormat="1" applyFont="1" applyFill="1" applyBorder="1"/>
    <xf numFmtId="166" fontId="52" fillId="3" borderId="3" xfId="380" applyNumberFormat="1" applyFont="1" applyFill="1" applyBorder="1" applyAlignment="1">
      <alignment vertical="center"/>
    </xf>
    <xf numFmtId="166" fontId="52" fillId="3" borderId="16" xfId="380" applyNumberFormat="1" applyFont="1" applyFill="1" applyBorder="1" applyAlignment="1">
      <alignment vertical="center"/>
    </xf>
    <xf numFmtId="166" fontId="52" fillId="3" borderId="26" xfId="380" applyNumberFormat="1" applyFont="1" applyFill="1" applyBorder="1" applyAlignment="1">
      <alignment vertical="center"/>
    </xf>
    <xf numFmtId="166" fontId="20" fillId="3" borderId="40" xfId="0" applyNumberFormat="1" applyFont="1" applyFill="1" applyBorder="1" applyAlignment="1">
      <alignment horizontal="center"/>
    </xf>
    <xf numFmtId="166" fontId="20" fillId="3" borderId="15" xfId="0" applyNumberFormat="1" applyFont="1" applyFill="1" applyBorder="1" applyAlignment="1">
      <alignment horizontal="center"/>
    </xf>
    <xf numFmtId="179" fontId="20" fillId="3" borderId="1" xfId="0" applyNumberFormat="1" applyFont="1" applyFill="1" applyBorder="1" applyAlignment="1">
      <alignment horizontal="center"/>
    </xf>
    <xf numFmtId="179" fontId="20" fillId="3" borderId="29" xfId="380" applyNumberFormat="1" applyFont="1" applyFill="1" applyBorder="1"/>
    <xf numFmtId="166" fontId="17" fillId="3" borderId="4" xfId="380" applyNumberFormat="1" applyFont="1" applyFill="1" applyBorder="1" applyAlignment="1">
      <alignment horizontal="right" vertical="center"/>
    </xf>
    <xf numFmtId="172" fontId="17" fillId="3" borderId="4" xfId="380" applyNumberFormat="1" applyFont="1" applyFill="1" applyBorder="1" applyAlignment="1">
      <alignment vertical="center"/>
    </xf>
    <xf numFmtId="172" fontId="20" fillId="3" borderId="4" xfId="380" applyNumberFormat="1" applyFont="1" applyFill="1" applyBorder="1" applyAlignment="1">
      <alignment vertical="center"/>
    </xf>
    <xf numFmtId="172" fontId="17" fillId="3" borderId="8" xfId="380" applyNumberFormat="1" applyFont="1" applyFill="1" applyBorder="1" applyAlignment="1">
      <alignment vertical="center"/>
    </xf>
    <xf numFmtId="166" fontId="20" fillId="3" borderId="29" xfId="380" applyNumberFormat="1" applyFont="1" applyFill="1" applyBorder="1"/>
    <xf numFmtId="166" fontId="17" fillId="3" borderId="1" xfId="380" applyNumberFormat="1" applyFont="1" applyFill="1" applyBorder="1" applyAlignment="1">
      <alignment vertical="top"/>
    </xf>
    <xf numFmtId="170" fontId="17" fillId="3" borderId="1" xfId="390" applyNumberFormat="1" applyFont="1" applyFill="1" applyBorder="1" applyAlignment="1">
      <alignment horizontal="center" vertical="top" wrapText="1"/>
    </xf>
    <xf numFmtId="166" fontId="20" fillId="3" borderId="29" xfId="380" applyNumberFormat="1" applyFont="1" applyFill="1" applyBorder="1" applyAlignment="1">
      <alignment vertical="center"/>
    </xf>
    <xf numFmtId="4" fontId="20" fillId="3" borderId="5" xfId="380" applyNumberFormat="1" applyFont="1" applyFill="1" applyBorder="1" applyAlignment="1">
      <alignment horizontal="center" vertical="center" wrapText="1"/>
    </xf>
    <xf numFmtId="43" fontId="46" fillId="3" borderId="1" xfId="380" applyNumberFormat="1" applyFont="1" applyFill="1" applyBorder="1" applyAlignment="1">
      <alignment horizontal="center" vertical="center" wrapText="1"/>
    </xf>
    <xf numFmtId="0" fontId="17" fillId="3" borderId="21" xfId="0" applyFont="1" applyFill="1" applyBorder="1" applyAlignment="1">
      <alignment horizontal="center" vertical="top" wrapText="1"/>
    </xf>
    <xf numFmtId="4" fontId="17" fillId="3" borderId="9" xfId="0" applyNumberFormat="1" applyFont="1" applyFill="1" applyBorder="1" applyAlignment="1">
      <alignment horizontal="center" vertical="top" wrapText="1"/>
    </xf>
    <xf numFmtId="4" fontId="38" fillId="3" borderId="0" xfId="0" applyNumberFormat="1" applyFont="1" applyFill="1" applyBorder="1" applyAlignment="1">
      <alignment horizontal="center"/>
    </xf>
    <xf numFmtId="174" fontId="17" fillId="3" borderId="5" xfId="380" applyNumberFormat="1" applyFont="1" applyFill="1" applyBorder="1" applyAlignment="1">
      <alignment vertical="center"/>
    </xf>
    <xf numFmtId="174" fontId="17" fillId="3" borderId="4" xfId="0" applyNumberFormat="1" applyFont="1" applyFill="1" applyBorder="1" applyAlignment="1">
      <alignment vertical="center"/>
    </xf>
    <xf numFmtId="43" fontId="17" fillId="3" borderId="4" xfId="380" applyNumberFormat="1" applyFont="1" applyFill="1" applyBorder="1" applyAlignment="1">
      <alignment horizontal="right" vertical="center" wrapText="1"/>
    </xf>
    <xf numFmtId="43" fontId="18" fillId="3" borderId="0" xfId="0" applyNumberFormat="1" applyFont="1" applyFill="1" applyBorder="1"/>
    <xf numFmtId="0" fontId="18" fillId="3" borderId="9" xfId="0" applyFont="1" applyFill="1" applyBorder="1"/>
    <xf numFmtId="175" fontId="45" fillId="3" borderId="50" xfId="0" applyNumberFormat="1" applyFont="1" applyFill="1" applyBorder="1" applyAlignment="1">
      <alignment vertical="center"/>
    </xf>
    <xf numFmtId="168" fontId="18" fillId="3" borderId="9" xfId="0" applyNumberFormat="1" applyFont="1" applyFill="1" applyBorder="1"/>
    <xf numFmtId="181" fontId="18" fillId="3" borderId="9" xfId="0" applyNumberFormat="1" applyFont="1" applyFill="1" applyBorder="1"/>
    <xf numFmtId="166" fontId="17" fillId="3" borderId="1" xfId="380" applyNumberFormat="1" applyFont="1" applyFill="1" applyBorder="1" applyAlignment="1">
      <alignment horizontal="justify" vertical="top" wrapText="1"/>
    </xf>
    <xf numFmtId="43" fontId="17" fillId="3" borderId="1" xfId="380" applyNumberFormat="1" applyFont="1" applyFill="1" applyBorder="1" applyAlignment="1">
      <alignment horizontal="right"/>
    </xf>
    <xf numFmtId="164" fontId="17" fillId="3" borderId="1" xfId="380" applyNumberFormat="1" applyFont="1" applyFill="1" applyBorder="1" applyAlignment="1">
      <alignment horizontal="right"/>
    </xf>
    <xf numFmtId="4" fontId="17" fillId="3" borderId="1" xfId="0" applyNumberFormat="1" applyFont="1" applyFill="1" applyBorder="1" applyAlignment="1">
      <alignment wrapText="1"/>
    </xf>
    <xf numFmtId="10" fontId="17" fillId="3" borderId="1" xfId="0" applyNumberFormat="1" applyFont="1" applyFill="1" applyBorder="1" applyAlignment="1">
      <alignment vertical="top"/>
    </xf>
    <xf numFmtId="171" fontId="17" fillId="3" borderId="1" xfId="376" applyNumberFormat="1" applyFont="1" applyFill="1" applyBorder="1" applyAlignment="1">
      <alignment vertical="top" wrapText="1"/>
    </xf>
    <xf numFmtId="43" fontId="17" fillId="3" borderId="38" xfId="380" applyFont="1" applyFill="1" applyBorder="1" applyAlignment="1">
      <alignment horizontal="center" vertical="top" wrapText="1"/>
    </xf>
    <xf numFmtId="43" fontId="17" fillId="3" borderId="0" xfId="380" applyFont="1" applyFill="1" applyBorder="1" applyAlignment="1">
      <alignment horizontal="center" vertical="top" wrapText="1"/>
    </xf>
    <xf numFmtId="0" fontId="17" fillId="3" borderId="0" xfId="0" applyFont="1" applyFill="1" applyAlignment="1">
      <alignment horizontal="center" vertical="center" wrapText="1"/>
    </xf>
    <xf numFmtId="4" fontId="17" fillId="3" borderId="1" xfId="0" applyNumberFormat="1" applyFont="1" applyFill="1" applyBorder="1" applyAlignment="1">
      <alignment horizontal="justify" vertical="top" wrapText="1"/>
    </xf>
    <xf numFmtId="43" fontId="17" fillId="3" borderId="3" xfId="380" applyFont="1" applyFill="1" applyBorder="1" applyAlignment="1">
      <alignment horizontal="justify" vertical="top" wrapText="1"/>
    </xf>
    <xf numFmtId="4" fontId="20" fillId="3" borderId="1" xfId="0" applyNumberFormat="1" applyFont="1" applyFill="1" applyBorder="1" applyAlignment="1">
      <alignment horizontal="left" vertical="center" wrapText="1"/>
    </xf>
    <xf numFmtId="4" fontId="20" fillId="3" borderId="3" xfId="0" applyNumberFormat="1" applyFont="1" applyFill="1" applyBorder="1" applyAlignment="1">
      <alignment wrapText="1"/>
    </xf>
    <xf numFmtId="4" fontId="20" fillId="3" borderId="3" xfId="0" applyNumberFormat="1" applyFont="1" applyFill="1" applyBorder="1" applyAlignment="1">
      <alignment vertical="center"/>
    </xf>
    <xf numFmtId="43" fontId="17" fillId="3" borderId="1" xfId="380" applyNumberFormat="1" applyFont="1" applyFill="1" applyBorder="1" applyAlignment="1">
      <alignment horizontal="center" vertical="top"/>
    </xf>
    <xf numFmtId="164" fontId="17" fillId="3" borderId="1" xfId="380" applyNumberFormat="1" applyFont="1" applyFill="1" applyBorder="1" applyAlignment="1">
      <alignment horizontal="center" vertical="top"/>
    </xf>
    <xf numFmtId="0" fontId="17" fillId="3" borderId="1" xfId="0" applyFont="1" applyFill="1" applyBorder="1" applyAlignment="1">
      <alignment horizontal="center" vertical="center" wrapText="1"/>
    </xf>
    <xf numFmtId="43" fontId="17" fillId="3" borderId="1" xfId="380" applyFont="1" applyFill="1" applyBorder="1" applyAlignment="1">
      <alignment horizontal="center" vertical="top" wrapText="1"/>
    </xf>
    <xf numFmtId="0" fontId="17" fillId="3" borderId="1" xfId="0" applyFont="1" applyFill="1" applyBorder="1" applyAlignment="1">
      <alignment vertical="center" wrapText="1"/>
    </xf>
    <xf numFmtId="0" fontId="17" fillId="3" borderId="3" xfId="0" applyFont="1" applyFill="1" applyBorder="1" applyAlignment="1">
      <alignment horizontal="center" vertical="top" wrapText="1"/>
    </xf>
    <xf numFmtId="166" fontId="17" fillId="3" borderId="1" xfId="380" applyNumberFormat="1" applyFont="1" applyFill="1" applyBorder="1" applyAlignment="1">
      <alignment vertical="center"/>
    </xf>
    <xf numFmtId="0" fontId="17" fillId="3" borderId="1" xfId="0" applyNumberFormat="1" applyFont="1" applyFill="1" applyBorder="1"/>
    <xf numFmtId="0" fontId="17" fillId="3" borderId="10" xfId="0" applyNumberFormat="1" applyFont="1" applyFill="1" applyBorder="1" applyAlignment="1">
      <alignment vertical="center"/>
    </xf>
    <xf numFmtId="0" fontId="17" fillId="3" borderId="0" xfId="0" applyFont="1" applyFill="1"/>
    <xf numFmtId="0" fontId="20" fillId="3" borderId="14" xfId="0" applyFont="1" applyFill="1" applyBorder="1" applyAlignment="1">
      <alignment horizontal="center" vertical="center" wrapText="1"/>
    </xf>
    <xf numFmtId="4" fontId="20" fillId="3" borderId="1" xfId="0" applyNumberFormat="1" applyFont="1" applyFill="1" applyBorder="1" applyAlignment="1">
      <alignment horizontal="center" vertical="center"/>
    </xf>
    <xf numFmtId="4" fontId="17" fillId="3" borderId="1" xfId="0" applyNumberFormat="1" applyFont="1" applyFill="1" applyBorder="1" applyAlignment="1">
      <alignment horizontal="justify" vertical="center" wrapText="1"/>
    </xf>
    <xf numFmtId="0" fontId="18" fillId="3" borderId="0" xfId="0" applyFont="1" applyFill="1"/>
    <xf numFmtId="4" fontId="20" fillId="3" borderId="15" xfId="0" applyNumberFormat="1" applyFont="1" applyFill="1" applyBorder="1" applyAlignment="1">
      <alignment horizontal="left" vertical="center"/>
    </xf>
    <xf numFmtId="4" fontId="20" fillId="3" borderId="14" xfId="0" applyNumberFormat="1" applyFont="1" applyFill="1" applyBorder="1" applyAlignment="1">
      <alignment horizontal="justify" vertical="center" wrapText="1"/>
    </xf>
    <xf numFmtId="4" fontId="20" fillId="3" borderId="19" xfId="0" applyNumberFormat="1" applyFont="1" applyFill="1" applyBorder="1" applyAlignment="1">
      <alignment horizontal="center" vertical="center"/>
    </xf>
    <xf numFmtId="0" fontId="20" fillId="3" borderId="3" xfId="0" applyNumberFormat="1" applyFont="1" applyFill="1" applyBorder="1" applyAlignment="1">
      <alignment vertical="center"/>
    </xf>
    <xf numFmtId="4" fontId="20" fillId="3" borderId="3" xfId="0" applyNumberFormat="1" applyFont="1" applyFill="1" applyBorder="1" applyAlignment="1">
      <alignment horizontal="justify" vertical="center" wrapText="1"/>
    </xf>
    <xf numFmtId="0" fontId="17" fillId="3" borderId="1" xfId="0" applyNumberFormat="1" applyFont="1" applyFill="1" applyBorder="1" applyAlignment="1">
      <alignment vertical="center"/>
    </xf>
    <xf numFmtId="0" fontId="20" fillId="3" borderId="1" xfId="0" applyNumberFormat="1" applyFont="1" applyFill="1" applyBorder="1" applyAlignment="1">
      <alignment horizontal="center" vertical="center"/>
    </xf>
    <xf numFmtId="4" fontId="20" fillId="3" borderId="1" xfId="0" applyNumberFormat="1" applyFont="1" applyFill="1" applyBorder="1" applyAlignment="1">
      <alignment horizontal="justify" vertical="center" wrapText="1"/>
    </xf>
    <xf numFmtId="0" fontId="17" fillId="3" borderId="1" xfId="0" applyNumberFormat="1" applyFont="1" applyFill="1" applyBorder="1" applyAlignment="1">
      <alignment horizontal="center" vertical="center"/>
    </xf>
    <xf numFmtId="4" fontId="17" fillId="3" borderId="16" xfId="0" applyNumberFormat="1" applyFont="1" applyFill="1" applyBorder="1" applyAlignment="1">
      <alignment vertical="center"/>
    </xf>
    <xf numFmtId="4" fontId="20" fillId="3" borderId="10" xfId="0" applyNumberFormat="1" applyFont="1" applyFill="1" applyBorder="1" applyAlignment="1">
      <alignment vertical="center"/>
    </xf>
    <xf numFmtId="0" fontId="20" fillId="3" borderId="1" xfId="0" applyFont="1" applyFill="1" applyBorder="1" applyAlignment="1">
      <alignment horizontal="justify" vertical="center" wrapText="1"/>
    </xf>
    <xf numFmtId="4" fontId="17" fillId="3" borderId="1" xfId="0" applyNumberFormat="1" applyFont="1" applyFill="1" applyBorder="1"/>
    <xf numFmtId="4" fontId="20" fillId="3" borderId="1" xfId="0" applyNumberFormat="1" applyFont="1" applyFill="1" applyBorder="1" applyAlignment="1">
      <alignment horizontal="center"/>
    </xf>
    <xf numFmtId="4" fontId="20" fillId="3" borderId="1" xfId="0" applyNumberFormat="1" applyFont="1" applyFill="1" applyBorder="1" applyAlignment="1">
      <alignment horizontal="justify" vertical="center"/>
    </xf>
    <xf numFmtId="171" fontId="17" fillId="3" borderId="0" xfId="376" applyNumberFormat="1" applyFont="1" applyFill="1"/>
    <xf numFmtId="0" fontId="16" fillId="3" borderId="0" xfId="0" applyFont="1" applyFill="1"/>
    <xf numFmtId="0" fontId="25" fillId="3" borderId="1" xfId="0" applyFont="1" applyFill="1" applyBorder="1" applyAlignment="1">
      <alignment horizontal="left" vertical="center" wrapText="1"/>
    </xf>
    <xf numFmtId="166" fontId="17" fillId="3" borderId="3" xfId="380" applyNumberFormat="1" applyFont="1" applyFill="1" applyBorder="1" applyAlignment="1">
      <alignment horizontal="center" vertical="center" wrapText="1"/>
    </xf>
    <xf numFmtId="166" fontId="17" fillId="3" borderId="3" xfId="380" applyNumberFormat="1" applyFont="1" applyFill="1" applyBorder="1" applyAlignment="1">
      <alignment horizontal="right" vertical="center" wrapText="1"/>
    </xf>
    <xf numFmtId="166" fontId="17" fillId="3" borderId="1" xfId="380" applyNumberFormat="1" applyFont="1" applyFill="1" applyBorder="1" applyAlignment="1">
      <alignment horizontal="center" vertical="center" wrapText="1"/>
    </xf>
    <xf numFmtId="166" fontId="17" fillId="3" borderId="1" xfId="380" applyNumberFormat="1" applyFont="1" applyFill="1" applyBorder="1" applyAlignment="1">
      <alignment horizontal="right" vertical="center" wrapText="1"/>
    </xf>
    <xf numFmtId="166" fontId="17" fillId="3" borderId="20" xfId="380" applyNumberFormat="1" applyFont="1" applyFill="1" applyBorder="1" applyAlignment="1">
      <alignment vertical="center"/>
    </xf>
    <xf numFmtId="166" fontId="17" fillId="3" borderId="1" xfId="380" applyNumberFormat="1" applyFont="1" applyFill="1" applyBorder="1"/>
    <xf numFmtId="166" fontId="17" fillId="3" borderId="21" xfId="380" applyNumberFormat="1" applyFont="1" applyFill="1" applyBorder="1"/>
    <xf numFmtId="166" fontId="17" fillId="3" borderId="10" xfId="380" applyNumberFormat="1" applyFont="1" applyFill="1" applyBorder="1"/>
    <xf numFmtId="164" fontId="17" fillId="3" borderId="20" xfId="380" applyNumberFormat="1" applyFont="1" applyFill="1" applyBorder="1"/>
    <xf numFmtId="4" fontId="17" fillId="3" borderId="21" xfId="0" applyNumberFormat="1" applyFont="1" applyFill="1" applyBorder="1"/>
    <xf numFmtId="4" fontId="17" fillId="3" borderId="4" xfId="0" applyNumberFormat="1" applyFont="1" applyFill="1" applyBorder="1"/>
    <xf numFmtId="171" fontId="30" fillId="3" borderId="0" xfId="376" applyNumberFormat="1" applyFont="1" applyFill="1"/>
    <xf numFmtId="166" fontId="17" fillId="3" borderId="4" xfId="380" applyNumberFormat="1" applyFont="1" applyFill="1" applyBorder="1" applyAlignment="1">
      <alignment horizontal="center" vertical="center" wrapText="1"/>
    </xf>
    <xf numFmtId="166" fontId="17" fillId="3" borderId="2" xfId="380" applyNumberFormat="1" applyFont="1" applyFill="1" applyBorder="1" applyAlignment="1">
      <alignment horizontal="center" vertical="center" wrapText="1"/>
    </xf>
    <xf numFmtId="166" fontId="17" fillId="3" borderId="5" xfId="380" applyNumberFormat="1" applyFont="1" applyFill="1" applyBorder="1" applyAlignment="1">
      <alignment vertical="center"/>
    </xf>
    <xf numFmtId="166" fontId="17" fillId="3" borderId="4" xfId="380" applyNumberFormat="1" applyFont="1" applyFill="1" applyBorder="1" applyAlignment="1">
      <alignment vertical="center"/>
    </xf>
    <xf numFmtId="166" fontId="17" fillId="3" borderId="7" xfId="380" applyNumberFormat="1" applyFont="1" applyFill="1" applyBorder="1" applyAlignment="1">
      <alignment horizontal="center" vertical="center" wrapText="1"/>
    </xf>
    <xf numFmtId="166" fontId="17" fillId="3" borderId="7" xfId="380" applyNumberFormat="1" applyFont="1" applyFill="1" applyBorder="1" applyAlignment="1">
      <alignment vertical="center"/>
    </xf>
    <xf numFmtId="166" fontId="17" fillId="3" borderId="22" xfId="380" applyNumberFormat="1" applyFont="1" applyFill="1" applyBorder="1" applyAlignment="1">
      <alignment vertical="center"/>
    </xf>
    <xf numFmtId="164" fontId="17" fillId="3" borderId="7" xfId="380" applyNumberFormat="1" applyFont="1" applyFill="1" applyBorder="1" applyAlignment="1">
      <alignment horizontal="right" vertical="center" wrapText="1"/>
    </xf>
    <xf numFmtId="4" fontId="17" fillId="3" borderId="22" xfId="0" applyNumberFormat="1" applyFont="1" applyFill="1" applyBorder="1" applyAlignment="1">
      <alignment vertical="center"/>
    </xf>
    <xf numFmtId="4" fontId="17" fillId="3" borderId="0" xfId="0" applyNumberFormat="1" applyFont="1" applyFill="1" applyBorder="1" applyAlignment="1">
      <alignment vertical="center"/>
    </xf>
    <xf numFmtId="171" fontId="18" fillId="3" borderId="0" xfId="0" applyNumberFormat="1" applyFont="1" applyFill="1"/>
    <xf numFmtId="4" fontId="20" fillId="3" borderId="23" xfId="0" applyNumberFormat="1" applyFont="1" applyFill="1" applyBorder="1" applyAlignment="1">
      <alignment horizontal="left" vertical="center" wrapText="1"/>
    </xf>
    <xf numFmtId="164" fontId="20" fillId="3" borderId="29" xfId="380" applyNumberFormat="1" applyFont="1" applyFill="1" applyBorder="1" applyAlignment="1">
      <alignment vertical="center"/>
    </xf>
    <xf numFmtId="43" fontId="20" fillId="3" borderId="29" xfId="380" applyNumberFormat="1" applyFont="1" applyFill="1" applyBorder="1" applyAlignment="1">
      <alignment vertical="center"/>
    </xf>
    <xf numFmtId="4" fontId="20" fillId="3" borderId="24" xfId="0" applyNumberFormat="1" applyFont="1" applyFill="1" applyBorder="1" applyAlignment="1">
      <alignment horizontal="left" vertical="center" wrapText="1"/>
    </xf>
    <xf numFmtId="166" fontId="20" fillId="3" borderId="24" xfId="380" applyNumberFormat="1" applyFont="1" applyFill="1" applyBorder="1" applyAlignment="1">
      <alignment vertical="center"/>
    </xf>
    <xf numFmtId="43" fontId="17" fillId="3" borderId="1" xfId="380" applyNumberFormat="1" applyFont="1" applyFill="1" applyBorder="1" applyAlignment="1">
      <alignment horizontal="center" vertical="center" wrapText="1"/>
    </xf>
    <xf numFmtId="166" fontId="17" fillId="3" borderId="1" xfId="380" applyNumberFormat="1" applyFont="1" applyFill="1" applyBorder="1" applyAlignment="1">
      <alignment horizontal="justify" vertical="center" wrapText="1"/>
    </xf>
    <xf numFmtId="166" fontId="17" fillId="3" borderId="3" xfId="380" applyNumberFormat="1" applyFont="1" applyFill="1" applyBorder="1" applyAlignment="1">
      <alignment horizontal="justify" vertical="center" wrapText="1"/>
    </xf>
    <xf numFmtId="4" fontId="20" fillId="3" borderId="25" xfId="0" applyNumberFormat="1" applyFont="1" applyFill="1" applyBorder="1" applyAlignment="1">
      <alignment horizontal="left" vertical="center" wrapText="1"/>
    </xf>
    <xf numFmtId="166" fontId="20" fillId="3" borderId="25" xfId="380" applyNumberFormat="1" applyFont="1" applyFill="1" applyBorder="1" applyAlignment="1">
      <alignment vertical="center"/>
    </xf>
    <xf numFmtId="166" fontId="20" fillId="3" borderId="5" xfId="380" applyNumberFormat="1" applyFont="1" applyFill="1" applyBorder="1" applyAlignment="1">
      <alignment horizontal="center" vertical="center" wrapText="1"/>
    </xf>
    <xf numFmtId="166" fontId="20" fillId="3" borderId="1" xfId="380" applyNumberFormat="1" applyFont="1" applyFill="1" applyBorder="1" applyAlignment="1">
      <alignment horizontal="center" vertical="center" wrapText="1"/>
    </xf>
    <xf numFmtId="43" fontId="20" fillId="3" borderId="23" xfId="380" applyNumberFormat="1" applyFont="1" applyFill="1" applyBorder="1" applyAlignment="1">
      <alignment horizontal="center"/>
    </xf>
    <xf numFmtId="43" fontId="20" fillId="3" borderId="24" xfId="380" applyNumberFormat="1" applyFont="1" applyFill="1" applyBorder="1" applyAlignment="1">
      <alignment horizontal="center"/>
    </xf>
    <xf numFmtId="0" fontId="17" fillId="3" borderId="13" xfId="0" applyNumberFormat="1" applyFont="1" applyFill="1" applyBorder="1" applyAlignment="1">
      <alignment vertical="center"/>
    </xf>
    <xf numFmtId="166" fontId="17" fillId="3" borderId="20" xfId="0" applyNumberFormat="1" applyFont="1" applyFill="1" applyBorder="1" applyAlignment="1">
      <alignment vertical="center"/>
    </xf>
    <xf numFmtId="166" fontId="17" fillId="3" borderId="1" xfId="0" applyNumberFormat="1" applyFont="1" applyFill="1" applyBorder="1"/>
    <xf numFmtId="166" fontId="17" fillId="3" borderId="21" xfId="0" applyNumberFormat="1" applyFont="1" applyFill="1" applyBorder="1"/>
    <xf numFmtId="43" fontId="17" fillId="3" borderId="20" xfId="0" applyNumberFormat="1" applyFont="1" applyFill="1" applyBorder="1" applyAlignment="1">
      <alignment vertical="center"/>
    </xf>
    <xf numFmtId="4" fontId="30" fillId="3" borderId="4" xfId="0" applyNumberFormat="1" applyFont="1" applyFill="1" applyBorder="1" applyAlignment="1">
      <alignment vertical="center" wrapText="1"/>
    </xf>
    <xf numFmtId="4" fontId="17" fillId="3" borderId="3" xfId="0" applyNumberFormat="1" applyFont="1" applyFill="1" applyBorder="1" applyAlignment="1">
      <alignment vertical="center" wrapText="1"/>
    </xf>
    <xf numFmtId="4" fontId="17" fillId="3" borderId="26" xfId="0" applyNumberFormat="1" applyFont="1" applyFill="1" applyBorder="1" applyAlignment="1">
      <alignment vertical="center"/>
    </xf>
    <xf numFmtId="4" fontId="17" fillId="3" borderId="3" xfId="0" applyNumberFormat="1" applyFont="1" applyFill="1" applyBorder="1"/>
    <xf numFmtId="4" fontId="17" fillId="3" borderId="27" xfId="0" applyNumberFormat="1" applyFont="1" applyFill="1" applyBorder="1"/>
    <xf numFmtId="4" fontId="17" fillId="3" borderId="16" xfId="0" applyNumberFormat="1" applyFont="1" applyFill="1" applyBorder="1"/>
    <xf numFmtId="4" fontId="17" fillId="3" borderId="5" xfId="0" applyNumberFormat="1" applyFont="1" applyFill="1" applyBorder="1"/>
    <xf numFmtId="4" fontId="17" fillId="3" borderId="2" xfId="0" applyNumberFormat="1" applyFont="1" applyFill="1" applyBorder="1" applyAlignment="1">
      <alignment vertical="center" wrapText="1"/>
    </xf>
    <xf numFmtId="4" fontId="17" fillId="3" borderId="2" xfId="0" applyNumberFormat="1" applyFont="1" applyFill="1" applyBorder="1"/>
    <xf numFmtId="4" fontId="17" fillId="3" borderId="28" xfId="0" applyNumberFormat="1" applyFont="1" applyFill="1" applyBorder="1"/>
    <xf numFmtId="4" fontId="17" fillId="3" borderId="8" xfId="0" applyNumberFormat="1" applyFont="1" applyFill="1" applyBorder="1"/>
    <xf numFmtId="0" fontId="28" fillId="3" borderId="1" xfId="0" applyFont="1" applyFill="1" applyBorder="1" applyAlignment="1">
      <alignment vertical="center" wrapText="1"/>
    </xf>
    <xf numFmtId="173" fontId="20" fillId="3" borderId="29" xfId="380" applyNumberFormat="1" applyFont="1" applyFill="1" applyBorder="1"/>
    <xf numFmtId="43" fontId="20" fillId="3" borderId="29" xfId="380" applyFont="1" applyFill="1" applyBorder="1"/>
    <xf numFmtId="43" fontId="17" fillId="3" borderId="1" xfId="380" applyNumberFormat="1" applyFont="1" applyFill="1" applyBorder="1" applyAlignment="1">
      <alignment vertical="center"/>
    </xf>
    <xf numFmtId="166" fontId="17" fillId="3" borderId="3" xfId="380" applyNumberFormat="1" applyFont="1" applyFill="1" applyBorder="1" applyAlignment="1">
      <alignment vertical="center"/>
    </xf>
    <xf numFmtId="164" fontId="17" fillId="3" borderId="1" xfId="380" applyNumberFormat="1" applyFont="1" applyFill="1" applyBorder="1" applyAlignment="1">
      <alignment vertical="center"/>
    </xf>
    <xf numFmtId="166" fontId="17" fillId="3" borderId="2" xfId="380" applyNumberFormat="1" applyFont="1" applyFill="1" applyBorder="1" applyAlignment="1">
      <alignment vertical="center"/>
    </xf>
    <xf numFmtId="178" fontId="20" fillId="3" borderId="29" xfId="380" applyNumberFormat="1" applyFont="1" applyFill="1" applyBorder="1"/>
    <xf numFmtId="4" fontId="24" fillId="3" borderId="23" xfId="0" applyNumberFormat="1" applyFont="1" applyFill="1" applyBorder="1" applyAlignment="1">
      <alignment horizontal="left" vertical="center" wrapText="1"/>
    </xf>
    <xf numFmtId="164" fontId="20" fillId="3" borderId="29" xfId="380" applyNumberFormat="1" applyFont="1" applyFill="1" applyBorder="1"/>
    <xf numFmtId="175" fontId="18" fillId="3" borderId="0" xfId="0" applyNumberFormat="1" applyFont="1" applyFill="1"/>
    <xf numFmtId="166" fontId="18" fillId="3" borderId="0" xfId="0" applyNumberFormat="1" applyFont="1" applyFill="1"/>
    <xf numFmtId="168" fontId="18" fillId="3" borderId="0" xfId="0" applyNumberFormat="1" applyFont="1" applyFill="1"/>
    <xf numFmtId="0" fontId="16" fillId="3" borderId="0" xfId="0" applyFont="1" applyFill="1" applyAlignment="1">
      <alignment vertical="center"/>
    </xf>
    <xf numFmtId="171" fontId="17" fillId="3" borderId="0" xfId="0" applyNumberFormat="1" applyFont="1" applyFill="1"/>
    <xf numFmtId="176" fontId="20" fillId="3" borderId="15" xfId="0" applyNumberFormat="1" applyFont="1" applyFill="1" applyBorder="1" applyAlignment="1">
      <alignment horizontal="center" vertical="center" wrapText="1"/>
    </xf>
    <xf numFmtId="0" fontId="20" fillId="3" borderId="30" xfId="0" applyFont="1" applyFill="1" applyBorder="1" applyAlignment="1">
      <alignment horizontal="center" vertical="center" wrapText="1"/>
    </xf>
    <xf numFmtId="168" fontId="20" fillId="3" borderId="15" xfId="0" applyNumberFormat="1" applyFont="1" applyFill="1" applyBorder="1" applyAlignment="1">
      <alignment horizontal="center" vertical="center" wrapText="1"/>
    </xf>
    <xf numFmtId="166" fontId="17" fillId="3" borderId="26" xfId="380" applyNumberFormat="1" applyFont="1" applyFill="1" applyBorder="1" applyAlignment="1">
      <alignment vertical="center" wrapText="1"/>
    </xf>
    <xf numFmtId="166" fontId="17" fillId="3" borderId="3" xfId="380" applyNumberFormat="1" applyFont="1" applyFill="1" applyBorder="1" applyAlignment="1">
      <alignment vertical="center" wrapText="1"/>
    </xf>
    <xf numFmtId="166" fontId="17" fillId="3" borderId="27" xfId="380" applyNumberFormat="1" applyFont="1" applyFill="1" applyBorder="1" applyAlignment="1">
      <alignment vertical="center" wrapText="1"/>
    </xf>
    <xf numFmtId="166" fontId="17" fillId="3" borderId="16" xfId="380" applyNumberFormat="1" applyFont="1" applyFill="1" applyBorder="1" applyAlignment="1">
      <alignment vertical="center" wrapText="1"/>
    </xf>
    <xf numFmtId="4" fontId="17" fillId="3" borderId="27" xfId="0" applyNumberFormat="1" applyFont="1" applyFill="1" applyBorder="1" applyAlignment="1">
      <alignment vertical="center" wrapText="1"/>
    </xf>
    <xf numFmtId="4" fontId="17" fillId="3" borderId="5" xfId="0" applyNumberFormat="1" applyFont="1" applyFill="1" applyBorder="1" applyAlignment="1">
      <alignment vertical="center" wrapText="1"/>
    </xf>
    <xf numFmtId="171" fontId="30" fillId="3" borderId="0" xfId="0" applyNumberFormat="1" applyFont="1" applyFill="1"/>
    <xf numFmtId="0" fontId="30" fillId="3" borderId="0" xfId="0" applyFont="1" applyFill="1"/>
    <xf numFmtId="166" fontId="17" fillId="3" borderId="20" xfId="380" applyNumberFormat="1" applyFont="1" applyFill="1" applyBorder="1" applyAlignment="1">
      <alignment vertical="center" wrapText="1"/>
    </xf>
    <xf numFmtId="166" fontId="17" fillId="3" borderId="1" xfId="380" applyNumberFormat="1" applyFont="1" applyFill="1" applyBorder="1" applyAlignment="1">
      <alignment vertical="center" wrapText="1"/>
    </xf>
    <xf numFmtId="166" fontId="17" fillId="3" borderId="21" xfId="380" applyNumberFormat="1" applyFont="1" applyFill="1" applyBorder="1" applyAlignment="1">
      <alignment vertical="center" wrapText="1"/>
    </xf>
    <xf numFmtId="166" fontId="17" fillId="3" borderId="10" xfId="380" applyNumberFormat="1" applyFont="1" applyFill="1" applyBorder="1" applyAlignment="1">
      <alignment vertical="center" wrapText="1"/>
    </xf>
    <xf numFmtId="4" fontId="17" fillId="3" borderId="21" xfId="0" applyNumberFormat="1" applyFont="1" applyFill="1" applyBorder="1" applyAlignment="1">
      <alignment vertical="center" wrapText="1"/>
    </xf>
    <xf numFmtId="4" fontId="17" fillId="3" borderId="4" xfId="0" applyNumberFormat="1" applyFont="1" applyFill="1" applyBorder="1" applyAlignment="1">
      <alignment vertical="center" wrapText="1"/>
    </xf>
    <xf numFmtId="166" fontId="17" fillId="3" borderId="21" xfId="380" applyNumberFormat="1" applyFont="1" applyFill="1" applyBorder="1" applyAlignment="1">
      <alignment vertical="center"/>
    </xf>
    <xf numFmtId="166" fontId="17" fillId="3" borderId="10" xfId="380" applyNumberFormat="1" applyFont="1" applyFill="1" applyBorder="1" applyAlignment="1">
      <alignment vertical="center"/>
    </xf>
    <xf numFmtId="4" fontId="17" fillId="3" borderId="21" xfId="0" applyNumberFormat="1" applyFont="1" applyFill="1" applyBorder="1" applyAlignment="1">
      <alignment vertical="center"/>
    </xf>
    <xf numFmtId="4" fontId="17" fillId="3" borderId="4" xfId="0" applyNumberFormat="1" applyFont="1" applyFill="1" applyBorder="1" applyAlignment="1">
      <alignment vertical="center"/>
    </xf>
    <xf numFmtId="166" fontId="17" fillId="3" borderId="31" xfId="380" applyNumberFormat="1" applyFont="1" applyFill="1" applyBorder="1" applyAlignment="1">
      <alignment vertical="center"/>
    </xf>
    <xf numFmtId="166" fontId="17" fillId="3" borderId="28" xfId="380" applyNumberFormat="1" applyFont="1" applyFill="1" applyBorder="1" applyAlignment="1">
      <alignment vertical="center"/>
    </xf>
    <xf numFmtId="166" fontId="17" fillId="3" borderId="13" xfId="380" applyNumberFormat="1" applyFont="1" applyFill="1" applyBorder="1" applyAlignment="1">
      <alignment vertical="center"/>
    </xf>
    <xf numFmtId="4" fontId="17" fillId="3" borderId="28" xfId="0" applyNumberFormat="1" applyFont="1" applyFill="1" applyBorder="1" applyAlignment="1">
      <alignment vertical="center"/>
    </xf>
    <xf numFmtId="4" fontId="17" fillId="3" borderId="8" xfId="0" applyNumberFormat="1" applyFont="1" applyFill="1" applyBorder="1" applyAlignment="1">
      <alignment vertical="center"/>
    </xf>
    <xf numFmtId="43" fontId="17" fillId="3" borderId="4" xfId="380" applyNumberFormat="1" applyFont="1" applyFill="1" applyBorder="1" applyAlignment="1">
      <alignment vertical="center"/>
    </xf>
    <xf numFmtId="166" fontId="17" fillId="3" borderId="27" xfId="380" applyNumberFormat="1" applyFont="1" applyFill="1" applyBorder="1" applyAlignment="1">
      <alignment vertical="center"/>
    </xf>
    <xf numFmtId="4" fontId="17" fillId="3" borderId="27" xfId="0" applyNumberFormat="1" applyFont="1" applyFill="1" applyBorder="1" applyAlignment="1">
      <alignment vertical="center"/>
    </xf>
    <xf numFmtId="4" fontId="17" fillId="3" borderId="5" xfId="0" applyNumberFormat="1" applyFont="1" applyFill="1" applyBorder="1" applyAlignment="1">
      <alignment vertical="center"/>
    </xf>
    <xf numFmtId="4" fontId="17" fillId="3" borderId="17" xfId="0" applyNumberFormat="1" applyFont="1" applyFill="1" applyBorder="1" applyAlignment="1">
      <alignment vertical="center"/>
    </xf>
    <xf numFmtId="4" fontId="20" fillId="3" borderId="29" xfId="0" applyNumberFormat="1" applyFont="1" applyFill="1" applyBorder="1"/>
    <xf numFmtId="166" fontId="20" fillId="3" borderId="23" xfId="380" applyNumberFormat="1" applyFont="1" applyFill="1" applyBorder="1"/>
    <xf numFmtId="166" fontId="20" fillId="3" borderId="32" xfId="380" applyNumberFormat="1" applyFont="1" applyFill="1" applyBorder="1"/>
    <xf numFmtId="4" fontId="20" fillId="3" borderId="32" xfId="0" applyNumberFormat="1" applyFont="1" applyFill="1" applyBorder="1"/>
    <xf numFmtId="4" fontId="20" fillId="3" borderId="11" xfId="0" applyNumberFormat="1" applyFont="1" applyFill="1" applyBorder="1"/>
    <xf numFmtId="171" fontId="33" fillId="3" borderId="0" xfId="376" applyNumberFormat="1" applyFont="1" applyFill="1"/>
    <xf numFmtId="171" fontId="33" fillId="3" borderId="0" xfId="376" applyNumberFormat="1" applyFont="1" applyFill="1" applyAlignment="1">
      <alignment vertical="center"/>
    </xf>
    <xf numFmtId="171" fontId="41" fillId="3" borderId="0" xfId="0" applyNumberFormat="1" applyFont="1" applyFill="1"/>
    <xf numFmtId="166" fontId="41" fillId="3" borderId="0" xfId="0" applyNumberFormat="1" applyFont="1" applyFill="1"/>
    <xf numFmtId="168" fontId="41" fillId="3" borderId="0" xfId="0" applyNumberFormat="1" applyFont="1" applyFill="1"/>
    <xf numFmtId="0" fontId="41" fillId="3" borderId="0" xfId="0" applyFont="1" applyFill="1"/>
    <xf numFmtId="4" fontId="20" fillId="3" borderId="33" xfId="0" applyNumberFormat="1" applyFont="1" applyFill="1" applyBorder="1"/>
    <xf numFmtId="166" fontId="20" fillId="3" borderId="24" xfId="380" applyNumberFormat="1" applyFont="1" applyFill="1" applyBorder="1"/>
    <xf numFmtId="4" fontId="38" fillId="3" borderId="30" xfId="0" applyNumberFormat="1" applyFont="1" applyFill="1" applyBorder="1" applyAlignment="1">
      <alignment horizontal="center"/>
    </xf>
    <xf numFmtId="4" fontId="38" fillId="3" borderId="19" xfId="0" applyNumberFormat="1" applyFont="1" applyFill="1" applyBorder="1" applyAlignment="1">
      <alignment horizontal="center"/>
    </xf>
    <xf numFmtId="166" fontId="17" fillId="3" borderId="26" xfId="380" applyNumberFormat="1" applyFont="1" applyFill="1" applyBorder="1" applyAlignment="1">
      <alignment vertical="center"/>
    </xf>
    <xf numFmtId="166" fontId="17" fillId="3" borderId="3" xfId="380" applyNumberFormat="1" applyFont="1" applyFill="1" applyBorder="1"/>
    <xf numFmtId="166" fontId="17" fillId="3" borderId="27" xfId="380" applyNumberFormat="1" applyFont="1" applyFill="1" applyBorder="1"/>
    <xf numFmtId="166" fontId="17" fillId="3" borderId="16" xfId="380" applyNumberFormat="1" applyFont="1" applyFill="1" applyBorder="1"/>
    <xf numFmtId="166" fontId="17" fillId="3" borderId="26" xfId="380" applyNumberFormat="1" applyFont="1" applyFill="1" applyBorder="1"/>
    <xf numFmtId="166" fontId="17" fillId="3" borderId="20" xfId="380" applyNumberFormat="1" applyFont="1" applyFill="1" applyBorder="1"/>
    <xf numFmtId="43" fontId="17" fillId="3" borderId="1" xfId="380" applyNumberFormat="1" applyFont="1" applyFill="1" applyBorder="1"/>
    <xf numFmtId="43" fontId="17" fillId="3" borderId="21" xfId="380" applyNumberFormat="1" applyFont="1" applyFill="1" applyBorder="1"/>
    <xf numFmtId="43" fontId="17" fillId="3" borderId="20" xfId="380" applyNumberFormat="1" applyFont="1" applyFill="1" applyBorder="1" applyAlignment="1">
      <alignment vertical="center"/>
    </xf>
    <xf numFmtId="43" fontId="17" fillId="3" borderId="10" xfId="380" applyNumberFormat="1" applyFont="1" applyFill="1" applyBorder="1"/>
    <xf numFmtId="166" fontId="20" fillId="3" borderId="20" xfId="380" applyNumberFormat="1" applyFont="1" applyFill="1" applyBorder="1" applyAlignment="1">
      <alignment vertical="center"/>
    </xf>
    <xf numFmtId="166" fontId="20" fillId="3" borderId="1" xfId="380" applyNumberFormat="1" applyFont="1" applyFill="1" applyBorder="1"/>
    <xf numFmtId="166" fontId="20" fillId="3" borderId="21" xfId="380" applyNumberFormat="1" applyFont="1" applyFill="1" applyBorder="1"/>
    <xf numFmtId="166" fontId="20" fillId="3" borderId="10" xfId="380" applyNumberFormat="1" applyFont="1" applyFill="1" applyBorder="1"/>
    <xf numFmtId="4" fontId="20" fillId="3" borderId="1" xfId="0" applyNumberFormat="1" applyFont="1" applyFill="1" applyBorder="1"/>
    <xf numFmtId="4" fontId="20" fillId="3" borderId="21" xfId="0" applyNumberFormat="1" applyFont="1" applyFill="1" applyBorder="1"/>
    <xf numFmtId="4" fontId="20" fillId="3" borderId="4" xfId="0" applyNumberFormat="1" applyFont="1" applyFill="1" applyBorder="1"/>
    <xf numFmtId="4" fontId="17" fillId="3" borderId="1" xfId="0" applyNumberFormat="1" applyFont="1" applyFill="1" applyBorder="1" applyAlignment="1">
      <alignment vertical="center"/>
    </xf>
    <xf numFmtId="164" fontId="17" fillId="3" borderId="10" xfId="380" applyNumberFormat="1" applyFont="1" applyFill="1" applyBorder="1" applyAlignment="1">
      <alignment vertical="center"/>
    </xf>
    <xf numFmtId="4" fontId="30" fillId="3" borderId="4" xfId="0" applyNumberFormat="1" applyFont="1" applyFill="1" applyBorder="1" applyAlignment="1">
      <alignment vertical="center"/>
    </xf>
    <xf numFmtId="166" fontId="17" fillId="3" borderId="20" xfId="380" applyNumberFormat="1" applyFont="1" applyFill="1" applyBorder="1" applyAlignment="1">
      <alignment horizontal="justify" vertical="center" wrapText="1"/>
    </xf>
    <xf numFmtId="166" fontId="17" fillId="3" borderId="21" xfId="380" applyNumberFormat="1" applyFont="1" applyFill="1" applyBorder="1" applyAlignment="1">
      <alignment horizontal="justify" vertical="center" wrapText="1"/>
    </xf>
    <xf numFmtId="166" fontId="17" fillId="3" borderId="10" xfId="380" applyNumberFormat="1" applyFont="1" applyFill="1" applyBorder="1" applyAlignment="1">
      <alignment horizontal="justify" vertical="center" wrapText="1"/>
    </xf>
    <xf numFmtId="4" fontId="17" fillId="3" borderId="21" xfId="0" applyNumberFormat="1" applyFont="1" applyFill="1" applyBorder="1" applyAlignment="1">
      <alignment horizontal="justify" vertical="center" wrapText="1"/>
    </xf>
    <xf numFmtId="4" fontId="30" fillId="3" borderId="4" xfId="0" applyNumberFormat="1" applyFont="1" applyFill="1" applyBorder="1" applyAlignment="1">
      <alignment horizontal="justify" vertical="center" wrapText="1"/>
    </xf>
    <xf numFmtId="4" fontId="20" fillId="3" borderId="13" xfId="0" applyNumberFormat="1" applyFont="1" applyFill="1" applyBorder="1" applyAlignment="1">
      <alignment vertical="center"/>
    </xf>
    <xf numFmtId="166" fontId="20" fillId="3" borderId="34" xfId="380" applyNumberFormat="1" applyFont="1" applyFill="1" applyBorder="1" applyAlignment="1">
      <alignment vertical="center"/>
    </xf>
    <xf numFmtId="166" fontId="20" fillId="3" borderId="35" xfId="380" applyNumberFormat="1" applyFont="1" applyFill="1" applyBorder="1" applyAlignment="1">
      <alignment vertical="center"/>
    </xf>
    <xf numFmtId="166" fontId="20" fillId="3" borderId="36" xfId="380" applyNumberFormat="1" applyFont="1" applyFill="1" applyBorder="1" applyAlignment="1">
      <alignment vertical="center"/>
    </xf>
    <xf numFmtId="4" fontId="20" fillId="3" borderId="34" xfId="0" applyNumberFormat="1" applyFont="1" applyFill="1" applyBorder="1" applyAlignment="1">
      <alignment vertical="center"/>
    </xf>
    <xf numFmtId="4" fontId="20" fillId="3" borderId="35" xfId="0" applyNumberFormat="1" applyFont="1" applyFill="1" applyBorder="1" applyAlignment="1">
      <alignment vertical="center"/>
    </xf>
    <xf numFmtId="4" fontId="20" fillId="3" borderId="37" xfId="0" applyNumberFormat="1" applyFont="1" applyFill="1" applyBorder="1" applyAlignment="1">
      <alignment vertical="center"/>
    </xf>
    <xf numFmtId="177" fontId="30" fillId="3" borderId="0" xfId="376" applyNumberFormat="1" applyFont="1" applyFill="1"/>
    <xf numFmtId="4" fontId="38" fillId="3" borderId="19" xfId="0" applyNumberFormat="1" applyFont="1" applyFill="1" applyBorder="1" applyAlignment="1">
      <alignment horizontal="center" vertical="center"/>
    </xf>
    <xf numFmtId="4" fontId="38" fillId="3" borderId="14" xfId="0" applyNumberFormat="1" applyFont="1" applyFill="1" applyBorder="1" applyAlignment="1">
      <alignment horizontal="center" vertical="center"/>
    </xf>
    <xf numFmtId="166" fontId="20" fillId="3" borderId="3" xfId="380" applyNumberFormat="1" applyFont="1" applyFill="1" applyBorder="1" applyAlignment="1">
      <alignment vertical="center"/>
    </xf>
    <xf numFmtId="166" fontId="20" fillId="3" borderId="27" xfId="380" applyNumberFormat="1" applyFont="1" applyFill="1" applyBorder="1" applyAlignment="1">
      <alignment vertical="center"/>
    </xf>
    <xf numFmtId="43" fontId="20" fillId="3" borderId="3" xfId="380" applyFont="1" applyFill="1" applyBorder="1" applyAlignment="1">
      <alignment vertical="center"/>
    </xf>
    <xf numFmtId="4" fontId="20" fillId="3" borderId="5" xfId="0" applyNumberFormat="1" applyFont="1" applyFill="1" applyBorder="1" applyAlignment="1">
      <alignment vertical="center"/>
    </xf>
    <xf numFmtId="4" fontId="17" fillId="3" borderId="10" xfId="0" applyNumberFormat="1" applyFont="1" applyFill="1" applyBorder="1" applyAlignment="1">
      <alignment vertical="center"/>
    </xf>
    <xf numFmtId="4" fontId="17" fillId="3" borderId="10" xfId="0" applyNumberFormat="1" applyFont="1" applyFill="1" applyBorder="1"/>
    <xf numFmtId="0" fontId="17" fillId="3" borderId="3" xfId="0" applyNumberFormat="1" applyFont="1" applyFill="1" applyBorder="1"/>
    <xf numFmtId="0" fontId="20" fillId="3" borderId="1" xfId="0" applyNumberFormat="1" applyFont="1" applyFill="1" applyBorder="1"/>
    <xf numFmtId="4" fontId="20" fillId="3" borderId="10" xfId="0" applyNumberFormat="1" applyFont="1" applyFill="1" applyBorder="1"/>
    <xf numFmtId="166" fontId="20" fillId="3" borderId="20" xfId="380" applyNumberFormat="1" applyFont="1" applyFill="1" applyBorder="1"/>
    <xf numFmtId="0" fontId="20" fillId="3" borderId="1" xfId="0" applyNumberFormat="1" applyFont="1" applyFill="1" applyBorder="1" applyAlignment="1">
      <alignment vertical="center"/>
    </xf>
    <xf numFmtId="0" fontId="20" fillId="3" borderId="1" xfId="0" applyNumberFormat="1" applyFont="1" applyFill="1" applyBorder="1" applyAlignment="1">
      <alignment horizontal="left" vertical="center"/>
    </xf>
    <xf numFmtId="43" fontId="20" fillId="3" borderId="1" xfId="380" applyFont="1" applyFill="1" applyBorder="1"/>
    <xf numFmtId="43" fontId="20" fillId="3" borderId="10" xfId="380" applyFont="1" applyFill="1" applyBorder="1"/>
    <xf numFmtId="43" fontId="17" fillId="3" borderId="1" xfId="380" applyFont="1" applyFill="1" applyBorder="1"/>
    <xf numFmtId="43" fontId="17" fillId="3" borderId="10" xfId="380" applyFont="1" applyFill="1" applyBorder="1"/>
    <xf numFmtId="0" fontId="17" fillId="3" borderId="1" xfId="0" applyNumberFormat="1" applyFont="1" applyFill="1" applyBorder="1" applyAlignment="1">
      <alignment horizontal="left" vertical="center"/>
    </xf>
    <xf numFmtId="43" fontId="17" fillId="3" borderId="1" xfId="380" applyFont="1" applyFill="1" applyBorder="1" applyAlignment="1">
      <alignment horizontal="center"/>
    </xf>
    <xf numFmtId="43" fontId="17" fillId="3" borderId="10" xfId="380" applyFont="1" applyFill="1" applyBorder="1" applyAlignment="1">
      <alignment horizontal="center"/>
    </xf>
    <xf numFmtId="166" fontId="17" fillId="3" borderId="20" xfId="380" applyNumberFormat="1" applyFont="1" applyFill="1" applyBorder="1" applyAlignment="1">
      <alignment horizontal="center"/>
    </xf>
    <xf numFmtId="172" fontId="33" fillId="3" borderId="0" xfId="376" applyNumberFormat="1" applyFont="1" applyFill="1"/>
    <xf numFmtId="0" fontId="17" fillId="3" borderId="6" xfId="0" applyNumberFormat="1" applyFont="1" applyFill="1" applyBorder="1" applyAlignment="1">
      <alignment horizontal="center" vertical="center"/>
    </xf>
    <xf numFmtId="4" fontId="17" fillId="3" borderId="7" xfId="0" applyNumberFormat="1" applyFont="1" applyFill="1" applyBorder="1" applyAlignment="1">
      <alignment horizontal="justify" vertical="center" wrapText="1"/>
    </xf>
    <xf numFmtId="166" fontId="17" fillId="3" borderId="7" xfId="380" applyNumberFormat="1" applyFont="1" applyFill="1" applyBorder="1"/>
    <xf numFmtId="166" fontId="17" fillId="3" borderId="22" xfId="380" applyNumberFormat="1" applyFont="1" applyFill="1" applyBorder="1"/>
    <xf numFmtId="43" fontId="17" fillId="3" borderId="7" xfId="380" applyFont="1" applyFill="1" applyBorder="1"/>
    <xf numFmtId="43" fontId="17" fillId="3" borderId="38" xfId="380" applyFont="1" applyFill="1" applyBorder="1"/>
    <xf numFmtId="4" fontId="17" fillId="3" borderId="0" xfId="0" applyNumberFormat="1" applyFont="1" applyFill="1" applyBorder="1"/>
    <xf numFmtId="0" fontId="20" fillId="3" borderId="29" xfId="0" applyNumberFormat="1" applyFont="1" applyFill="1" applyBorder="1"/>
    <xf numFmtId="166" fontId="20" fillId="3" borderId="23" xfId="380" applyNumberFormat="1" applyFont="1" applyFill="1" applyBorder="1" applyAlignment="1">
      <alignment horizontal="center"/>
    </xf>
    <xf numFmtId="166" fontId="20" fillId="3" borderId="32" xfId="380" applyNumberFormat="1" applyFont="1" applyFill="1" applyBorder="1" applyAlignment="1">
      <alignment horizontal="center"/>
    </xf>
    <xf numFmtId="43" fontId="20" fillId="3" borderId="23" xfId="380" applyFont="1" applyFill="1" applyBorder="1" applyAlignment="1">
      <alignment horizontal="center"/>
    </xf>
    <xf numFmtId="43" fontId="20" fillId="3" borderId="39" xfId="380" applyFont="1" applyFill="1" applyBorder="1" applyAlignment="1">
      <alignment horizontal="center"/>
    </xf>
    <xf numFmtId="0" fontId="20" fillId="3" borderId="33" xfId="0" applyNumberFormat="1" applyFont="1" applyFill="1" applyBorder="1"/>
    <xf numFmtId="166" fontId="20" fillId="3" borderId="24" xfId="380" applyNumberFormat="1" applyFont="1" applyFill="1" applyBorder="1" applyAlignment="1">
      <alignment horizontal="center"/>
    </xf>
    <xf numFmtId="43" fontId="20" fillId="3" borderId="24" xfId="380" applyFont="1" applyFill="1" applyBorder="1" applyAlignment="1">
      <alignment horizontal="center"/>
    </xf>
    <xf numFmtId="172" fontId="30" fillId="3" borderId="0" xfId="376" applyNumberFormat="1" applyFont="1" applyFill="1"/>
    <xf numFmtId="4" fontId="20" fillId="3" borderId="40" xfId="0" applyNumberFormat="1" applyFont="1" applyFill="1" applyBorder="1" applyAlignment="1">
      <alignment horizontal="center"/>
    </xf>
    <xf numFmtId="4" fontId="20" fillId="3" borderId="14" xfId="0" applyNumberFormat="1" applyFont="1" applyFill="1" applyBorder="1" applyAlignment="1">
      <alignment horizontal="center"/>
    </xf>
    <xf numFmtId="4" fontId="20" fillId="3" borderId="19" xfId="0" applyNumberFormat="1" applyFont="1" applyFill="1" applyBorder="1" applyAlignment="1">
      <alignment horizontal="center"/>
    </xf>
    <xf numFmtId="4" fontId="20" fillId="3" borderId="30" xfId="0" applyNumberFormat="1" applyFont="1" applyFill="1" applyBorder="1" applyAlignment="1">
      <alignment horizontal="center"/>
    </xf>
    <xf numFmtId="0" fontId="17" fillId="3" borderId="10" xfId="0" applyNumberFormat="1" applyFont="1" applyFill="1" applyBorder="1" applyAlignment="1">
      <alignment horizontal="left" vertical="center"/>
    </xf>
    <xf numFmtId="171" fontId="42" fillId="3" borderId="0" xfId="0" applyNumberFormat="1" applyFont="1" applyFill="1"/>
    <xf numFmtId="0" fontId="17" fillId="3" borderId="10" xfId="0" applyNumberFormat="1" applyFont="1" applyFill="1" applyBorder="1"/>
    <xf numFmtId="171" fontId="16" fillId="3" borderId="0" xfId="376" applyNumberFormat="1" applyFont="1" applyFill="1" applyAlignment="1">
      <alignment vertical="center"/>
    </xf>
    <xf numFmtId="166" fontId="20" fillId="3" borderId="23" xfId="0" applyNumberFormat="1" applyFont="1" applyFill="1" applyBorder="1"/>
    <xf numFmtId="166" fontId="20" fillId="3" borderId="32" xfId="0" applyNumberFormat="1" applyFont="1" applyFill="1" applyBorder="1"/>
    <xf numFmtId="166" fontId="20" fillId="3" borderId="39" xfId="380" applyNumberFormat="1" applyFont="1" applyFill="1" applyBorder="1"/>
    <xf numFmtId="4" fontId="20" fillId="3" borderId="23" xfId="0" applyNumberFormat="1" applyFont="1" applyFill="1" applyBorder="1"/>
    <xf numFmtId="171" fontId="43" fillId="3" borderId="0" xfId="0" applyNumberFormat="1" applyFont="1" applyFill="1"/>
    <xf numFmtId="0" fontId="43" fillId="3" borderId="0" xfId="0" applyFont="1" applyFill="1"/>
    <xf numFmtId="4" fontId="20" fillId="3" borderId="39" xfId="0" applyNumberFormat="1" applyFont="1" applyFill="1" applyBorder="1"/>
    <xf numFmtId="43" fontId="41" fillId="3" borderId="0" xfId="0" applyNumberFormat="1" applyFont="1" applyFill="1"/>
    <xf numFmtId="43" fontId="43" fillId="3" borderId="0" xfId="0" applyNumberFormat="1" applyFont="1" applyFill="1"/>
    <xf numFmtId="166" fontId="17" fillId="3" borderId="16" xfId="380" applyNumberFormat="1" applyFont="1" applyFill="1" applyBorder="1" applyAlignment="1">
      <alignment vertical="center"/>
    </xf>
    <xf numFmtId="4" fontId="17" fillId="3" borderId="20" xfId="0" applyNumberFormat="1" applyFont="1" applyFill="1" applyBorder="1" applyAlignment="1">
      <alignment vertical="center"/>
    </xf>
    <xf numFmtId="171" fontId="20" fillId="3" borderId="0" xfId="0" applyNumberFormat="1" applyFont="1" applyFill="1"/>
    <xf numFmtId="0" fontId="20" fillId="3" borderId="0" xfId="0" applyFont="1" applyFill="1"/>
    <xf numFmtId="166" fontId="17" fillId="3" borderId="2" xfId="380" applyNumberFormat="1" applyFont="1" applyFill="1" applyBorder="1"/>
    <xf numFmtId="166" fontId="17" fillId="3" borderId="28" xfId="380" applyNumberFormat="1" applyFont="1" applyFill="1" applyBorder="1"/>
    <xf numFmtId="166" fontId="17" fillId="3" borderId="13" xfId="380" applyNumberFormat="1" applyFont="1" applyFill="1" applyBorder="1"/>
    <xf numFmtId="166" fontId="17" fillId="3" borderId="8" xfId="380" applyNumberFormat="1" applyFont="1" applyFill="1" applyBorder="1" applyAlignment="1">
      <alignment vertical="center"/>
    </xf>
    <xf numFmtId="171" fontId="28" fillId="3" borderId="0" xfId="376" applyNumberFormat="1" applyFont="1" applyFill="1"/>
    <xf numFmtId="173" fontId="20" fillId="3" borderId="23" xfId="0" applyNumberFormat="1" applyFont="1" applyFill="1" applyBorder="1"/>
    <xf numFmtId="173" fontId="20" fillId="3" borderId="32" xfId="0" applyNumberFormat="1" applyFont="1" applyFill="1" applyBorder="1"/>
    <xf numFmtId="173" fontId="20" fillId="3" borderId="39" xfId="0" applyNumberFormat="1" applyFont="1" applyFill="1" applyBorder="1"/>
    <xf numFmtId="166" fontId="24" fillId="3" borderId="23" xfId="0" applyNumberFormat="1" applyFont="1" applyFill="1" applyBorder="1"/>
    <xf numFmtId="166" fontId="24" fillId="3" borderId="32" xfId="0" applyNumberFormat="1" applyFont="1" applyFill="1" applyBorder="1"/>
    <xf numFmtId="4" fontId="24" fillId="3" borderId="11" xfId="0" applyNumberFormat="1" applyFont="1" applyFill="1" applyBorder="1"/>
    <xf numFmtId="4" fontId="17" fillId="3" borderId="19" xfId="0" applyNumberFormat="1" applyFont="1" applyFill="1" applyBorder="1" applyAlignment="1">
      <alignment horizontal="center" vertical="top" wrapText="1"/>
    </xf>
    <xf numFmtId="0" fontId="17" fillId="3" borderId="28" xfId="0" applyFont="1" applyFill="1" applyBorder="1" applyAlignment="1">
      <alignment horizontal="center" vertical="center" wrapText="1"/>
    </xf>
    <xf numFmtId="0" fontId="16" fillId="3" borderId="0" xfId="0" applyFont="1" applyFill="1" applyAlignment="1">
      <alignment horizontal="center" vertical="top"/>
    </xf>
    <xf numFmtId="4" fontId="17" fillId="3" borderId="39" xfId="0" applyNumberFormat="1" applyFont="1" applyFill="1" applyBorder="1" applyAlignment="1">
      <alignment horizontal="center" vertical="top" wrapText="1"/>
    </xf>
    <xf numFmtId="4" fontId="17" fillId="3" borderId="24" xfId="0" applyNumberFormat="1" applyFont="1" applyFill="1" applyBorder="1" applyAlignment="1">
      <alignment horizontal="center" vertical="top" wrapText="1"/>
    </xf>
    <xf numFmtId="4" fontId="20" fillId="3" borderId="36" xfId="0" applyNumberFormat="1" applyFont="1" applyFill="1" applyBorder="1" applyAlignment="1">
      <alignment horizontal="center" vertical="top"/>
    </xf>
    <xf numFmtId="4" fontId="17" fillId="3" borderId="13" xfId="0" applyNumberFormat="1" applyFont="1" applyFill="1" applyBorder="1" applyAlignment="1">
      <alignment horizontal="center" vertical="top" wrapText="1"/>
    </xf>
    <xf numFmtId="4" fontId="20" fillId="3" borderId="39" xfId="0" applyNumberFormat="1" applyFont="1" applyFill="1" applyBorder="1" applyAlignment="1">
      <alignment horizontal="center" vertical="top"/>
    </xf>
    <xf numFmtId="4" fontId="20" fillId="3" borderId="24" xfId="0" applyNumberFormat="1" applyFont="1" applyFill="1" applyBorder="1" applyAlignment="1">
      <alignment horizontal="center" vertical="top"/>
    </xf>
    <xf numFmtId="4" fontId="17" fillId="3" borderId="41" xfId="0" applyNumberFormat="1" applyFont="1" applyFill="1" applyBorder="1" applyAlignment="1">
      <alignment horizontal="center" vertical="top" wrapText="1"/>
    </xf>
    <xf numFmtId="4" fontId="27" fillId="3" borderId="10" xfId="0" applyNumberFormat="1" applyFont="1" applyFill="1" applyBorder="1" applyAlignment="1">
      <alignment horizontal="center" vertical="top" wrapText="1"/>
    </xf>
    <xf numFmtId="4" fontId="17" fillId="3" borderId="42" xfId="0" applyNumberFormat="1" applyFont="1" applyFill="1" applyBorder="1" applyAlignment="1">
      <alignment horizontal="center" vertical="top" wrapText="1"/>
    </xf>
    <xf numFmtId="4" fontId="17" fillId="3" borderId="38" xfId="0" applyNumberFormat="1" applyFont="1" applyFill="1" applyBorder="1" applyAlignment="1">
      <alignment horizontal="center" vertical="top" wrapText="1"/>
    </xf>
    <xf numFmtId="166" fontId="17" fillId="3" borderId="5" xfId="380" applyNumberFormat="1" applyFont="1" applyFill="1" applyBorder="1" applyAlignment="1">
      <alignment vertical="center" wrapText="1"/>
    </xf>
    <xf numFmtId="166" fontId="17" fillId="3" borderId="4" xfId="380" applyNumberFormat="1" applyFont="1" applyFill="1" applyBorder="1" applyAlignment="1">
      <alignment vertical="center" wrapText="1"/>
    </xf>
    <xf numFmtId="166" fontId="20" fillId="3" borderId="43" xfId="380" applyNumberFormat="1" applyFont="1" applyFill="1" applyBorder="1" applyAlignment="1">
      <alignment vertical="center"/>
    </xf>
    <xf numFmtId="166" fontId="20" fillId="3" borderId="4" xfId="380" applyNumberFormat="1" applyFont="1" applyFill="1" applyBorder="1" applyAlignment="1">
      <alignment vertical="center"/>
    </xf>
    <xf numFmtId="164" fontId="17" fillId="3" borderId="4" xfId="380" applyNumberFormat="1" applyFont="1" applyFill="1" applyBorder="1" applyAlignment="1">
      <alignment vertical="center"/>
    </xf>
    <xf numFmtId="166" fontId="17" fillId="3" borderId="4" xfId="380" applyNumberFormat="1" applyFont="1" applyFill="1" applyBorder="1" applyAlignment="1">
      <alignment horizontal="justify" vertical="center" wrapText="1"/>
    </xf>
    <xf numFmtId="166" fontId="20" fillId="3" borderId="52" xfId="380" applyNumberFormat="1" applyFont="1" applyFill="1" applyBorder="1" applyAlignment="1">
      <alignment vertical="center"/>
    </xf>
    <xf numFmtId="166" fontId="17" fillId="3" borderId="5" xfId="380" applyNumberFormat="1" applyFont="1" applyFill="1" applyBorder="1" applyAlignment="1">
      <alignment horizontal="center" vertical="center" wrapText="1"/>
    </xf>
    <xf numFmtId="166" fontId="20" fillId="3" borderId="4" xfId="380" applyNumberFormat="1" applyFont="1" applyFill="1" applyBorder="1" applyAlignment="1">
      <alignment horizontal="center" vertical="center" wrapText="1"/>
    </xf>
    <xf numFmtId="43" fontId="20" fillId="3" borderId="43" xfId="380" applyNumberFormat="1" applyFont="1" applyFill="1" applyBorder="1" applyAlignment="1">
      <alignment horizontal="center"/>
    </xf>
    <xf numFmtId="4" fontId="20" fillId="3" borderId="15" xfId="0" applyNumberFormat="1" applyFont="1" applyFill="1" applyBorder="1" applyAlignment="1">
      <alignment horizontal="center"/>
    </xf>
    <xf numFmtId="4" fontId="20" fillId="3" borderId="4" xfId="0" applyNumberFormat="1" applyFont="1" applyFill="1" applyBorder="1" applyAlignment="1">
      <alignment horizontal="center"/>
    </xf>
    <xf numFmtId="43" fontId="20" fillId="3" borderId="43" xfId="380" applyFont="1" applyFill="1" applyBorder="1"/>
    <xf numFmtId="164" fontId="20" fillId="3" borderId="43" xfId="380" applyNumberFormat="1" applyFont="1" applyFill="1" applyBorder="1"/>
    <xf numFmtId="0" fontId="18" fillId="3" borderId="0" xfId="0" applyFont="1" applyFill="1" applyBorder="1"/>
    <xf numFmtId="0" fontId="17" fillId="3" borderId="31" xfId="0" applyFont="1" applyFill="1" applyBorder="1" applyAlignment="1">
      <alignment horizontal="center" vertical="center" wrapText="1"/>
    </xf>
    <xf numFmtId="166" fontId="17" fillId="3" borderId="46" xfId="380" applyNumberFormat="1" applyFont="1" applyFill="1" applyBorder="1" applyAlignment="1">
      <alignment vertical="center"/>
    </xf>
    <xf numFmtId="166" fontId="20" fillId="3" borderId="33" xfId="380" applyNumberFormat="1" applyFont="1" applyFill="1" applyBorder="1" applyAlignment="1">
      <alignment vertical="center"/>
    </xf>
    <xf numFmtId="166" fontId="20" fillId="3" borderId="11" xfId="380" applyNumberFormat="1" applyFont="1" applyFill="1" applyBorder="1"/>
    <xf numFmtId="4" fontId="38" fillId="3" borderId="47" xfId="0" applyNumberFormat="1" applyFont="1" applyFill="1" applyBorder="1" applyAlignment="1">
      <alignment horizontal="center" vertical="center"/>
    </xf>
    <xf numFmtId="166" fontId="20" fillId="3" borderId="20" xfId="380" applyNumberFormat="1" applyFont="1" applyFill="1" applyBorder="1" applyAlignment="1">
      <alignment horizontal="center" vertical="center" wrapText="1"/>
    </xf>
    <xf numFmtId="43" fontId="20" fillId="3" borderId="20" xfId="380" applyNumberFormat="1" applyFont="1" applyFill="1" applyBorder="1" applyAlignment="1">
      <alignment horizontal="center" vertical="center" wrapText="1"/>
    </xf>
    <xf numFmtId="43" fontId="17" fillId="3" borderId="21" xfId="380" applyNumberFormat="1" applyFont="1" applyFill="1" applyBorder="1" applyAlignment="1">
      <alignment vertical="center"/>
    </xf>
    <xf numFmtId="43" fontId="20" fillId="3" borderId="29" xfId="380" applyNumberFormat="1" applyFont="1" applyFill="1" applyBorder="1" applyAlignment="1">
      <alignment horizontal="center"/>
    </xf>
    <xf numFmtId="43" fontId="20" fillId="3" borderId="33" xfId="380" applyNumberFormat="1" applyFont="1" applyFill="1" applyBorder="1" applyAlignment="1">
      <alignment horizontal="center"/>
    </xf>
    <xf numFmtId="166" fontId="20" fillId="3" borderId="11" xfId="380" applyNumberFormat="1" applyFont="1" applyFill="1" applyBorder="1" applyAlignment="1">
      <alignment horizontal="center"/>
    </xf>
    <xf numFmtId="4" fontId="20" fillId="3" borderId="21" xfId="0" applyNumberFormat="1" applyFont="1" applyFill="1" applyBorder="1" applyAlignment="1">
      <alignment horizontal="center"/>
    </xf>
    <xf numFmtId="175" fontId="18" fillId="3" borderId="0" xfId="0" applyNumberFormat="1" applyFont="1" applyFill="1" applyBorder="1"/>
    <xf numFmtId="175" fontId="18" fillId="3" borderId="45" xfId="0" applyNumberFormat="1" applyFont="1" applyFill="1" applyBorder="1"/>
    <xf numFmtId="166" fontId="18" fillId="3" borderId="0" xfId="0" applyNumberFormat="1" applyFont="1" applyFill="1" applyBorder="1"/>
    <xf numFmtId="0" fontId="16" fillId="3" borderId="9" xfId="0" applyFont="1" applyFill="1" applyBorder="1" applyAlignment="1">
      <alignment vertical="center"/>
    </xf>
    <xf numFmtId="0" fontId="16" fillId="3" borderId="9" xfId="0" applyFont="1" applyFill="1" applyBorder="1"/>
    <xf numFmtId="0" fontId="17" fillId="3" borderId="13" xfId="0" applyFont="1" applyFill="1" applyBorder="1" applyAlignment="1">
      <alignment horizontal="center" vertical="center" wrapText="1"/>
    </xf>
    <xf numFmtId="166" fontId="17" fillId="3" borderId="38" xfId="380" applyNumberFormat="1" applyFont="1" applyFill="1" applyBorder="1" applyAlignment="1">
      <alignment vertical="center"/>
    </xf>
    <xf numFmtId="43" fontId="20" fillId="3" borderId="10" xfId="380" applyFont="1" applyFill="1" applyBorder="1" applyAlignment="1">
      <alignment vertical="center"/>
    </xf>
    <xf numFmtId="43" fontId="17" fillId="3" borderId="10" xfId="380" applyNumberFormat="1" applyFont="1" applyFill="1" applyBorder="1" applyAlignment="1">
      <alignment vertical="center"/>
    </xf>
    <xf numFmtId="0" fontId="28" fillId="3" borderId="0" xfId="0" applyFont="1" applyFill="1" applyBorder="1"/>
    <xf numFmtId="43" fontId="17" fillId="3" borderId="48" xfId="380" applyNumberFormat="1" applyFont="1" applyFill="1" applyBorder="1" applyAlignment="1">
      <alignment horizontal="right" vertical="center"/>
    </xf>
    <xf numFmtId="175" fontId="18" fillId="3" borderId="44" xfId="0" applyNumberFormat="1" applyFont="1" applyFill="1" applyBorder="1"/>
    <xf numFmtId="0" fontId="17" fillId="3" borderId="1" xfId="0" applyFont="1" applyFill="1" applyBorder="1" applyAlignment="1">
      <alignment horizontal="center" vertical="top"/>
    </xf>
    <xf numFmtId="0" fontId="17" fillId="3" borderId="2" xfId="0" applyFont="1" applyFill="1" applyBorder="1" applyAlignment="1">
      <alignment horizontal="justify" vertical="center" wrapText="1"/>
    </xf>
    <xf numFmtId="0" fontId="17" fillId="3" borderId="3" xfId="0" applyFont="1" applyFill="1" applyBorder="1" applyAlignment="1">
      <alignment horizontal="justify" vertical="center" wrapText="1"/>
    </xf>
    <xf numFmtId="0" fontId="17" fillId="3" borderId="8"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3" xfId="0" applyFont="1" applyFill="1" applyBorder="1" applyAlignment="1">
      <alignment horizontal="center" vertical="top" wrapText="1"/>
    </xf>
    <xf numFmtId="4" fontId="17" fillId="3" borderId="2" xfId="0" applyNumberFormat="1" applyFont="1" applyFill="1" applyBorder="1" applyAlignment="1">
      <alignment horizontal="justify" vertical="center" wrapText="1"/>
    </xf>
    <xf numFmtId="4" fontId="17" fillId="3" borderId="3" xfId="0" applyNumberFormat="1" applyFont="1" applyFill="1" applyBorder="1" applyAlignment="1">
      <alignment horizontal="justify" vertical="center" wrapText="1"/>
    </xf>
    <xf numFmtId="4" fontId="17" fillId="3" borderId="10" xfId="0" applyNumberFormat="1" applyFont="1" applyFill="1" applyBorder="1" applyAlignment="1">
      <alignment horizontal="center" vertical="top" wrapText="1"/>
    </xf>
    <xf numFmtId="4" fontId="27" fillId="3" borderId="30" xfId="0" applyNumberFormat="1" applyFont="1" applyFill="1" applyBorder="1" applyAlignment="1">
      <alignment horizontal="center" vertical="top" wrapText="1"/>
    </xf>
    <xf numFmtId="176" fontId="20" fillId="3" borderId="14" xfId="0" applyNumberFormat="1" applyFont="1" applyFill="1" applyBorder="1" applyAlignment="1">
      <alignment horizontal="center" vertical="center" wrapText="1"/>
    </xf>
    <xf numFmtId="176" fontId="20" fillId="3" borderId="30" xfId="0" applyNumberFormat="1" applyFont="1" applyFill="1" applyBorder="1" applyAlignment="1">
      <alignment horizontal="center" vertical="center" wrapText="1"/>
    </xf>
    <xf numFmtId="166" fontId="17" fillId="3" borderId="8" xfId="380" applyNumberFormat="1" applyFont="1" applyFill="1" applyBorder="1" applyAlignment="1">
      <alignment horizontal="center" vertical="center" wrapText="1"/>
    </xf>
    <xf numFmtId="4" fontId="17" fillId="3" borderId="21" xfId="0" applyNumberFormat="1" applyFont="1" applyFill="1" applyBorder="1" applyAlignment="1">
      <alignment horizontal="center" vertical="top" wrapText="1"/>
    </xf>
    <xf numFmtId="4" fontId="20" fillId="3" borderId="42" xfId="0" applyNumberFormat="1" applyFont="1" applyFill="1" applyBorder="1" applyAlignment="1">
      <alignment horizontal="center"/>
    </xf>
    <xf numFmtId="4" fontId="20" fillId="3" borderId="40" xfId="0" applyNumberFormat="1" applyFont="1" applyFill="1" applyBorder="1" applyAlignment="1">
      <alignment horizontal="center" vertical="center"/>
    </xf>
    <xf numFmtId="4" fontId="20" fillId="3" borderId="15" xfId="0" applyNumberFormat="1" applyFont="1" applyFill="1" applyBorder="1" applyAlignment="1">
      <alignment horizontal="center" vertical="center"/>
    </xf>
    <xf numFmtId="4" fontId="20" fillId="3" borderId="14" xfId="0" applyNumberFormat="1" applyFont="1" applyFill="1" applyBorder="1" applyAlignment="1">
      <alignment horizontal="center" vertical="center"/>
    </xf>
    <xf numFmtId="4" fontId="20" fillId="3" borderId="47" xfId="0" applyNumberFormat="1" applyFont="1" applyFill="1" applyBorder="1" applyAlignment="1">
      <alignment horizontal="center" vertical="center"/>
    </xf>
    <xf numFmtId="166" fontId="17" fillId="3" borderId="26" xfId="380" applyNumberFormat="1" applyFont="1" applyFill="1" applyBorder="1" applyAlignment="1">
      <alignment horizontal="center" vertical="center" wrapText="1"/>
    </xf>
    <xf numFmtId="43" fontId="20" fillId="3" borderId="1" xfId="380" applyNumberFormat="1" applyFont="1" applyFill="1" applyBorder="1" applyAlignment="1">
      <alignment vertical="center"/>
    </xf>
    <xf numFmtId="43" fontId="20" fillId="3" borderId="20" xfId="380" applyNumberFormat="1" applyFont="1" applyFill="1" applyBorder="1" applyAlignment="1">
      <alignment vertical="center"/>
    </xf>
    <xf numFmtId="43" fontId="20" fillId="3" borderId="4" xfId="380" applyNumberFormat="1" applyFont="1" applyFill="1" applyBorder="1" applyAlignment="1">
      <alignment vertical="center"/>
    </xf>
    <xf numFmtId="43" fontId="17" fillId="3" borderId="5" xfId="380" applyNumberFormat="1" applyFont="1" applyFill="1" applyBorder="1" applyAlignment="1">
      <alignment vertical="center"/>
    </xf>
    <xf numFmtId="166" fontId="17" fillId="3" borderId="48" xfId="380" applyNumberFormat="1" applyFont="1" applyFill="1" applyBorder="1" applyAlignment="1">
      <alignment vertical="center"/>
    </xf>
    <xf numFmtId="4" fontId="17" fillId="3" borderId="4" xfId="0" applyNumberFormat="1" applyFont="1" applyFill="1" applyBorder="1" applyAlignment="1">
      <alignment horizontal="justify" vertical="center" wrapText="1"/>
    </xf>
    <xf numFmtId="174" fontId="20" fillId="3" borderId="4" xfId="0" applyNumberFormat="1" applyFont="1" applyFill="1" applyBorder="1" applyAlignment="1">
      <alignment horizontal="center"/>
    </xf>
    <xf numFmtId="166" fontId="52" fillId="3" borderId="20" xfId="380" applyNumberFormat="1" applyFont="1" applyFill="1" applyBorder="1" applyAlignment="1">
      <alignment vertical="center"/>
    </xf>
    <xf numFmtId="168" fontId="17" fillId="3" borderId="26" xfId="380" applyNumberFormat="1" applyFont="1" applyFill="1" applyBorder="1" applyAlignment="1">
      <alignment vertical="center" wrapText="1"/>
    </xf>
    <xf numFmtId="168" fontId="17" fillId="3" borderId="3" xfId="380" applyNumberFormat="1" applyFont="1" applyFill="1" applyBorder="1" applyAlignment="1">
      <alignment horizontal="right" vertical="center" wrapText="1"/>
    </xf>
    <xf numFmtId="168" fontId="17" fillId="3" borderId="20" xfId="380" applyNumberFormat="1" applyFont="1" applyFill="1" applyBorder="1" applyAlignment="1">
      <alignment vertical="center" wrapText="1"/>
    </xf>
    <xf numFmtId="168" fontId="17" fillId="3" borderId="1" xfId="380" applyNumberFormat="1" applyFont="1" applyFill="1" applyBorder="1" applyAlignment="1">
      <alignment horizontal="right" vertical="center" wrapText="1"/>
    </xf>
    <xf numFmtId="168" fontId="17" fillId="3" borderId="20" xfId="380" applyNumberFormat="1" applyFont="1" applyFill="1" applyBorder="1"/>
    <xf numFmtId="168" fontId="17" fillId="3" borderId="1" xfId="380" applyNumberFormat="1" applyFont="1" applyFill="1" applyBorder="1" applyAlignment="1">
      <alignment horizontal="right" vertical="center"/>
    </xf>
    <xf numFmtId="168" fontId="17" fillId="3" borderId="20" xfId="380" applyNumberFormat="1" applyFont="1" applyFill="1" applyBorder="1" applyAlignment="1">
      <alignment vertical="center"/>
    </xf>
    <xf numFmtId="168" fontId="17" fillId="3" borderId="4" xfId="380" applyNumberFormat="1" applyFont="1" applyFill="1" applyBorder="1" applyAlignment="1">
      <alignment horizontal="center" vertical="center" wrapText="1"/>
    </xf>
    <xf numFmtId="168" fontId="17" fillId="3" borderId="4" xfId="380" applyNumberFormat="1" applyFont="1" applyFill="1" applyBorder="1" applyAlignment="1">
      <alignment horizontal="right" vertical="center" wrapText="1"/>
    </xf>
    <xf numFmtId="168" fontId="17" fillId="3" borderId="4" xfId="380" applyNumberFormat="1" applyFont="1" applyFill="1" applyBorder="1" applyAlignment="1">
      <alignment vertical="center"/>
    </xf>
    <xf numFmtId="168" fontId="17" fillId="3" borderId="31" xfId="380" applyNumberFormat="1" applyFont="1" applyFill="1" applyBorder="1" applyAlignment="1">
      <alignment vertical="center"/>
    </xf>
    <xf numFmtId="168" fontId="17" fillId="3" borderId="2" xfId="380" applyNumberFormat="1" applyFont="1" applyFill="1" applyBorder="1" applyAlignment="1">
      <alignment horizontal="center" vertical="center" wrapText="1"/>
    </xf>
    <xf numFmtId="168" fontId="17" fillId="3" borderId="8" xfId="380" applyNumberFormat="1" applyFont="1" applyFill="1" applyBorder="1" applyAlignment="1">
      <alignment horizontal="center" vertical="center" wrapText="1"/>
    </xf>
    <xf numFmtId="168" fontId="17" fillId="3" borderId="26" xfId="380" applyNumberFormat="1" applyFont="1" applyFill="1" applyBorder="1" applyAlignment="1">
      <alignment vertical="center"/>
    </xf>
    <xf numFmtId="168" fontId="17" fillId="3" borderId="46" xfId="380" applyNumberFormat="1" applyFont="1" applyFill="1" applyBorder="1" applyAlignment="1">
      <alignment vertical="center"/>
    </xf>
    <xf numFmtId="168" fontId="17" fillId="3" borderId="7" xfId="380" applyNumberFormat="1" applyFont="1" applyFill="1" applyBorder="1" applyAlignment="1">
      <alignment horizontal="right" vertical="center" wrapText="1"/>
    </xf>
    <xf numFmtId="166" fontId="52" fillId="3" borderId="1" xfId="380" applyNumberFormat="1" applyFont="1" applyFill="1" applyBorder="1" applyAlignment="1">
      <alignment vertical="center"/>
    </xf>
    <xf numFmtId="166" fontId="52" fillId="3" borderId="10" xfId="380" applyNumberFormat="1" applyFont="1" applyFill="1" applyBorder="1" applyAlignment="1">
      <alignment vertical="center"/>
    </xf>
    <xf numFmtId="164" fontId="17" fillId="3" borderId="5" xfId="380" applyNumberFormat="1" applyFont="1" applyFill="1" applyBorder="1" applyAlignment="1">
      <alignment vertical="center"/>
    </xf>
    <xf numFmtId="166" fontId="17" fillId="3" borderId="4" xfId="0" applyNumberFormat="1" applyFont="1" applyFill="1" applyBorder="1" applyAlignment="1">
      <alignment vertical="center"/>
    </xf>
    <xf numFmtId="166" fontId="17" fillId="3" borderId="10" xfId="0" applyNumberFormat="1" applyFont="1" applyFill="1" applyBorder="1"/>
    <xf numFmtId="166" fontId="17" fillId="3" borderId="20" xfId="0" applyNumberFormat="1" applyFont="1" applyFill="1" applyBorder="1"/>
    <xf numFmtId="43" fontId="17" fillId="3" borderId="20" xfId="380" applyNumberFormat="1" applyFont="1" applyFill="1" applyBorder="1" applyAlignment="1">
      <alignment horizontal="center" vertical="center" wrapText="1"/>
    </xf>
    <xf numFmtId="43" fontId="17" fillId="3" borderId="4" xfId="380" applyNumberFormat="1" applyFont="1" applyFill="1" applyBorder="1" applyAlignment="1">
      <alignment horizontal="center" vertical="center" wrapText="1"/>
    </xf>
    <xf numFmtId="43" fontId="20" fillId="3" borderId="1" xfId="380" applyFont="1" applyFill="1" applyBorder="1" applyAlignment="1">
      <alignment vertical="center"/>
    </xf>
    <xf numFmtId="166" fontId="20" fillId="3" borderId="1" xfId="380" applyNumberFormat="1" applyFont="1" applyFill="1" applyBorder="1" applyAlignment="1">
      <alignment vertical="center"/>
    </xf>
    <xf numFmtId="166" fontId="20" fillId="3" borderId="21" xfId="380" applyNumberFormat="1" applyFont="1" applyFill="1" applyBorder="1" applyAlignment="1">
      <alignment vertical="center"/>
    </xf>
    <xf numFmtId="4" fontId="20" fillId="3" borderId="4" xfId="0" applyNumberFormat="1" applyFont="1" applyFill="1" applyBorder="1" applyAlignment="1">
      <alignment vertical="center"/>
    </xf>
    <xf numFmtId="43" fontId="20" fillId="3" borderId="21" xfId="380" applyFont="1" applyFill="1" applyBorder="1"/>
    <xf numFmtId="43" fontId="20" fillId="3" borderId="4" xfId="380" applyNumberFormat="1" applyFont="1" applyFill="1" applyBorder="1" applyAlignment="1">
      <alignment horizontal="center" vertical="center" wrapText="1"/>
    </xf>
    <xf numFmtId="166" fontId="17" fillId="3" borderId="6" xfId="380" applyNumberFormat="1" applyFont="1" applyFill="1" applyBorder="1" applyAlignment="1">
      <alignment horizontal="center" vertical="center" wrapText="1"/>
    </xf>
    <xf numFmtId="4" fontId="17" fillId="3" borderId="49" xfId="0" applyNumberFormat="1" applyFont="1" applyFill="1" applyBorder="1" applyAlignment="1">
      <alignment horizontal="center" vertical="top" wrapText="1"/>
    </xf>
    <xf numFmtId="0" fontId="18" fillId="3" borderId="0" xfId="0" applyFont="1" applyFill="1" applyAlignment="1">
      <alignment vertical="center"/>
    </xf>
    <xf numFmtId="4" fontId="17" fillId="3" borderId="4" xfId="0" applyNumberFormat="1" applyFont="1" applyFill="1" applyBorder="1" applyAlignment="1">
      <alignment horizontal="center" vertical="top" wrapText="1"/>
    </xf>
    <xf numFmtId="9" fontId="17" fillId="3" borderId="1" xfId="376" applyFont="1" applyFill="1" applyBorder="1" applyAlignment="1">
      <alignment horizontal="center" vertical="top" wrapText="1"/>
    </xf>
    <xf numFmtId="43" fontId="17" fillId="3" borderId="3" xfId="380" applyFont="1" applyFill="1" applyBorder="1" applyAlignment="1">
      <alignment horizontal="center" vertical="top"/>
    </xf>
    <xf numFmtId="43" fontId="17" fillId="3" borderId="1" xfId="380" applyFont="1" applyFill="1" applyBorder="1" applyAlignment="1">
      <alignment horizontal="center" vertical="top"/>
    </xf>
    <xf numFmtId="166" fontId="17" fillId="3" borderId="2" xfId="380" applyNumberFormat="1" applyFont="1" applyFill="1" applyBorder="1" applyAlignment="1">
      <alignment horizontal="center" vertical="top"/>
    </xf>
    <xf numFmtId="166" fontId="17" fillId="3" borderId="1" xfId="380" applyNumberFormat="1" applyFont="1" applyFill="1" applyBorder="1" applyAlignment="1">
      <alignment horizontal="center" vertical="top"/>
    </xf>
    <xf numFmtId="4" fontId="17" fillId="3" borderId="1" xfId="0" applyNumberFormat="1" applyFont="1" applyFill="1" applyBorder="1" applyAlignment="1">
      <alignment horizontal="center" vertical="top"/>
    </xf>
    <xf numFmtId="0" fontId="17" fillId="3" borderId="2" xfId="0" applyNumberFormat="1" applyFont="1" applyFill="1" applyBorder="1" applyAlignment="1">
      <alignment horizontal="center" vertical="top"/>
    </xf>
    <xf numFmtId="167" fontId="17" fillId="3" borderId="1" xfId="0" applyNumberFormat="1" applyFont="1" applyFill="1" applyBorder="1" applyAlignment="1">
      <alignment horizontal="center" vertical="top" wrapText="1"/>
    </xf>
    <xf numFmtId="43" fontId="17" fillId="3" borderId="10" xfId="380" applyFont="1" applyFill="1" applyBorder="1" applyAlignment="1">
      <alignment horizontal="center" vertical="top" wrapText="1"/>
    </xf>
    <xf numFmtId="0" fontId="17" fillId="3" borderId="1" xfId="0" applyFont="1" applyFill="1" applyBorder="1" applyAlignment="1">
      <alignment horizontal="center" vertical="top" wrapText="1"/>
    </xf>
    <xf numFmtId="0" fontId="17" fillId="3" borderId="10" xfId="0" applyFont="1" applyFill="1" applyBorder="1" applyAlignment="1">
      <alignment horizontal="justify" vertical="center" wrapText="1"/>
    </xf>
    <xf numFmtId="0" fontId="17" fillId="3" borderId="2" xfId="0" applyFont="1" applyFill="1" applyBorder="1" applyAlignment="1">
      <alignment horizontal="center" vertical="top" wrapText="1"/>
    </xf>
    <xf numFmtId="171" fontId="17" fillId="3" borderId="1" xfId="376" applyNumberFormat="1" applyFont="1" applyFill="1" applyBorder="1" applyAlignment="1">
      <alignment horizontal="center" vertical="top" wrapText="1"/>
    </xf>
    <xf numFmtId="0" fontId="17" fillId="3" borderId="1" xfId="0" applyFont="1" applyFill="1" applyBorder="1" applyAlignment="1">
      <alignment horizontal="justify" vertical="top" wrapText="1"/>
    </xf>
    <xf numFmtId="170" fontId="17" fillId="3" borderId="1" xfId="380" applyNumberFormat="1" applyFont="1" applyFill="1" applyBorder="1" applyAlignment="1">
      <alignment horizontal="center" vertical="top" wrapText="1"/>
    </xf>
    <xf numFmtId="4" fontId="17" fillId="3" borderId="4" xfId="0" applyNumberFormat="1" applyFont="1" applyFill="1" applyBorder="1" applyAlignment="1">
      <alignment horizontal="justify" vertical="top" wrapText="1"/>
    </xf>
    <xf numFmtId="0" fontId="17" fillId="3" borderId="1" xfId="0" applyFont="1" applyFill="1" applyBorder="1" applyAlignment="1">
      <alignment horizontal="justify" vertical="center" wrapText="1"/>
    </xf>
    <xf numFmtId="4" fontId="17" fillId="3" borderId="2" xfId="3" applyNumberFormat="1" applyFont="1" applyFill="1" applyBorder="1" applyAlignment="1">
      <alignment horizontal="center" vertical="center" wrapText="1"/>
    </xf>
    <xf numFmtId="4" fontId="17" fillId="3" borderId="7" xfId="3" applyNumberFormat="1" applyFont="1" applyFill="1" applyBorder="1" applyAlignment="1">
      <alignment horizontal="center" vertical="center" wrapText="1"/>
    </xf>
    <xf numFmtId="4" fontId="17" fillId="3" borderId="2" xfId="3" applyNumberFormat="1" applyFont="1" applyFill="1" applyBorder="1" applyAlignment="1">
      <alignment horizontal="left" vertical="center" wrapText="1"/>
    </xf>
    <xf numFmtId="4" fontId="17" fillId="3" borderId="3" xfId="3" applyNumberFormat="1" applyFont="1" applyFill="1" applyBorder="1" applyAlignment="1">
      <alignment horizontal="left" vertical="center" wrapText="1"/>
    </xf>
    <xf numFmtId="4" fontId="17" fillId="3" borderId="8" xfId="3" applyNumberFormat="1" applyFont="1" applyFill="1" applyBorder="1" applyAlignment="1">
      <alignment horizontal="center" vertical="center" wrapText="1"/>
    </xf>
    <xf numFmtId="4" fontId="17" fillId="3" borderId="53" xfId="3" applyNumberFormat="1" applyFont="1" applyFill="1" applyBorder="1" applyAlignment="1">
      <alignment horizontal="center" vertical="center" wrapText="1"/>
    </xf>
    <xf numFmtId="0" fontId="17" fillId="3" borderId="2" xfId="0" applyFont="1" applyFill="1" applyBorder="1" applyAlignment="1">
      <alignment horizontal="justify" vertical="center" wrapText="1"/>
    </xf>
    <xf numFmtId="0" fontId="17" fillId="3" borderId="54" xfId="0" applyFont="1" applyFill="1" applyBorder="1" applyAlignment="1">
      <alignment horizontal="justify" vertical="center" wrapText="1"/>
    </xf>
    <xf numFmtId="0" fontId="17" fillId="3" borderId="2" xfId="3" applyFont="1" applyFill="1" applyBorder="1" applyAlignment="1">
      <alignment horizontal="center" vertical="center" wrapText="1"/>
    </xf>
    <xf numFmtId="0" fontId="17" fillId="3" borderId="3" xfId="3" applyFont="1" applyFill="1" applyBorder="1" applyAlignment="1">
      <alignment horizontal="center" vertical="center" wrapText="1"/>
    </xf>
    <xf numFmtId="0" fontId="17" fillId="3" borderId="3" xfId="0" applyFont="1" applyFill="1" applyBorder="1" applyAlignment="1">
      <alignment horizontal="justify" vertical="center" wrapText="1"/>
    </xf>
    <xf numFmtId="4" fontId="38" fillId="3" borderId="33" xfId="0" applyNumberFormat="1" applyFont="1" applyFill="1" applyBorder="1" applyAlignment="1">
      <alignment horizontal="center"/>
    </xf>
    <xf numFmtId="4" fontId="38" fillId="3" borderId="24" xfId="0" applyNumberFormat="1" applyFont="1" applyFill="1" applyBorder="1" applyAlignment="1">
      <alignment horizontal="center"/>
    </xf>
    <xf numFmtId="4" fontId="38" fillId="3" borderId="11" xfId="0" applyNumberFormat="1" applyFont="1" applyFill="1" applyBorder="1" applyAlignment="1">
      <alignment horizontal="center"/>
    </xf>
    <xf numFmtId="4" fontId="38" fillId="3" borderId="33" xfId="0" applyNumberFormat="1" applyFont="1" applyFill="1" applyBorder="1" applyAlignment="1">
      <alignment horizontal="center" vertical="center"/>
    </xf>
    <xf numFmtId="4" fontId="38" fillId="3" borderId="24" xfId="0" applyNumberFormat="1" applyFont="1" applyFill="1" applyBorder="1" applyAlignment="1">
      <alignment horizontal="center" vertical="center"/>
    </xf>
    <xf numFmtId="4" fontId="38" fillId="3" borderId="11" xfId="0" applyNumberFormat="1" applyFont="1" applyFill="1" applyBorder="1" applyAlignment="1">
      <alignment horizontal="center" vertical="center"/>
    </xf>
    <xf numFmtId="0" fontId="17" fillId="3" borderId="2"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4" fontId="17" fillId="3" borderId="2" xfId="0" applyNumberFormat="1" applyFont="1" applyFill="1" applyBorder="1" applyAlignment="1">
      <alignment horizontal="justify" vertical="center" wrapText="1"/>
    </xf>
    <xf numFmtId="4" fontId="17" fillId="3" borderId="3" xfId="0" applyNumberFormat="1" applyFont="1" applyFill="1" applyBorder="1" applyAlignment="1">
      <alignment horizontal="justify" vertical="center" wrapText="1"/>
    </xf>
    <xf numFmtId="4" fontId="17" fillId="3" borderId="10" xfId="0" applyNumberFormat="1" applyFont="1" applyFill="1" applyBorder="1" applyAlignment="1">
      <alignment horizontal="center" vertical="top" wrapText="1"/>
    </xf>
    <xf numFmtId="4" fontId="38" fillId="3" borderId="57" xfId="0" applyNumberFormat="1" applyFont="1" applyFill="1" applyBorder="1" applyAlignment="1">
      <alignment horizontal="center"/>
    </xf>
    <xf numFmtId="4" fontId="38" fillId="3" borderId="58" xfId="0" applyNumberFormat="1" applyFont="1" applyFill="1" applyBorder="1" applyAlignment="1">
      <alignment horizontal="center"/>
    </xf>
    <xf numFmtId="4" fontId="38" fillId="3" borderId="37" xfId="0" applyNumberFormat="1" applyFont="1" applyFill="1" applyBorder="1" applyAlignment="1">
      <alignment horizontal="center"/>
    </xf>
    <xf numFmtId="0" fontId="17" fillId="3" borderId="2" xfId="3" applyFont="1" applyFill="1" applyBorder="1" applyAlignment="1">
      <alignment horizontal="justify" vertical="center" wrapText="1"/>
    </xf>
    <xf numFmtId="0" fontId="17" fillId="3" borderId="3" xfId="3" applyFont="1" applyFill="1" applyBorder="1" applyAlignment="1">
      <alignment horizontal="justify" vertical="center" wrapText="1"/>
    </xf>
    <xf numFmtId="0" fontId="38" fillId="3" borderId="0" xfId="0" applyFont="1" applyFill="1" applyAlignment="1">
      <alignment horizontal="center"/>
    </xf>
    <xf numFmtId="0" fontId="17" fillId="3" borderId="8"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8" fillId="3" borderId="57" xfId="0" applyFont="1" applyFill="1" applyBorder="1" applyAlignment="1">
      <alignment horizontal="center" vertical="center" wrapText="1"/>
    </xf>
    <xf numFmtId="0" fontId="38" fillId="3" borderId="58" xfId="0" applyFont="1" applyFill="1" applyBorder="1" applyAlignment="1">
      <alignment horizontal="center" vertical="center" wrapText="1"/>
    </xf>
    <xf numFmtId="0" fontId="38" fillId="3" borderId="37"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30" fillId="3" borderId="9" xfId="0" applyFont="1" applyFill="1" applyBorder="1" applyAlignment="1">
      <alignment horizontal="center"/>
    </xf>
    <xf numFmtId="0" fontId="17" fillId="3" borderId="13" xfId="0" applyFont="1" applyFill="1" applyBorder="1" applyAlignment="1">
      <alignment horizontal="center" vertical="top" wrapText="1"/>
    </xf>
    <xf numFmtId="0" fontId="17" fillId="3" borderId="16" xfId="0" applyFont="1" applyFill="1" applyBorder="1" applyAlignment="1">
      <alignment horizontal="center" vertical="top" wrapText="1"/>
    </xf>
    <xf numFmtId="0" fontId="17" fillId="3" borderId="55"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4" fontId="20" fillId="3" borderId="2" xfId="0" applyNumberFormat="1" applyFont="1" applyFill="1" applyBorder="1" applyAlignment="1">
      <alignment horizontal="center"/>
    </xf>
    <xf numFmtId="4" fontId="20" fillId="3" borderId="1" xfId="0" applyNumberFormat="1" applyFont="1" applyFill="1" applyBorder="1" applyAlignment="1">
      <alignment horizontal="center"/>
    </xf>
    <xf numFmtId="4" fontId="20" fillId="3" borderId="2" xfId="3" applyNumberFormat="1" applyFont="1" applyFill="1" applyBorder="1" applyAlignment="1">
      <alignment horizontal="center" vertical="top" wrapText="1"/>
    </xf>
    <xf numFmtId="4" fontId="20" fillId="3" borderId="7" xfId="3" applyNumberFormat="1" applyFont="1" applyFill="1" applyBorder="1" applyAlignment="1">
      <alignment horizontal="center" vertical="top" wrapText="1"/>
    </xf>
    <xf numFmtId="4" fontId="20" fillId="3" borderId="3" xfId="3" applyNumberFormat="1" applyFont="1" applyFill="1" applyBorder="1" applyAlignment="1">
      <alignment horizontal="center" vertical="top" wrapText="1"/>
    </xf>
    <xf numFmtId="4" fontId="20" fillId="3" borderId="2" xfId="3" applyNumberFormat="1" applyFont="1" applyFill="1" applyBorder="1" applyAlignment="1">
      <alignment horizontal="justify" vertical="top" wrapText="1"/>
    </xf>
    <xf numFmtId="4" fontId="20" fillId="3" borderId="7" xfId="3" applyNumberFormat="1" applyFont="1" applyFill="1" applyBorder="1" applyAlignment="1">
      <alignment horizontal="justify" vertical="top" wrapText="1"/>
    </xf>
    <xf numFmtId="4" fontId="20" fillId="3" borderId="3" xfId="3" applyNumberFormat="1" applyFont="1" applyFill="1" applyBorder="1" applyAlignment="1">
      <alignment horizontal="justify" vertical="top" wrapText="1"/>
    </xf>
    <xf numFmtId="0" fontId="33" fillId="3" borderId="0" xfId="0" applyFont="1" applyFill="1" applyAlignment="1">
      <alignment horizontal="left" vertical="center" wrapText="1"/>
    </xf>
    <xf numFmtId="4" fontId="20" fillId="3" borderId="10" xfId="0" applyNumberFormat="1" applyFont="1" applyFill="1" applyBorder="1" applyAlignment="1">
      <alignment horizontal="center"/>
    </xf>
    <xf numFmtId="4" fontId="20" fillId="3" borderId="17" xfId="0" applyNumberFormat="1" applyFont="1" applyFill="1" applyBorder="1" applyAlignment="1">
      <alignment horizontal="center"/>
    </xf>
    <xf numFmtId="4" fontId="20" fillId="3" borderId="59" xfId="0" applyNumberFormat="1" applyFont="1" applyFill="1" applyBorder="1" applyAlignment="1">
      <alignment horizontal="center"/>
    </xf>
    <xf numFmtId="4" fontId="20" fillId="3" borderId="8" xfId="0" applyNumberFormat="1" applyFont="1" applyFill="1" applyBorder="1" applyAlignment="1">
      <alignment horizontal="center"/>
    </xf>
    <xf numFmtId="4" fontId="20" fillId="3" borderId="4" xfId="0" applyNumberFormat="1" applyFont="1" applyFill="1" applyBorder="1" applyAlignment="1">
      <alignment horizontal="center"/>
    </xf>
    <xf numFmtId="0" fontId="20" fillId="3" borderId="2" xfId="0" applyNumberFormat="1" applyFont="1" applyFill="1" applyBorder="1" applyAlignment="1">
      <alignment horizontal="center" vertical="top"/>
    </xf>
    <xf numFmtId="0" fontId="20" fillId="3" borderId="7" xfId="0" applyNumberFormat="1" applyFont="1" applyFill="1" applyBorder="1" applyAlignment="1">
      <alignment horizontal="center" vertical="top"/>
    </xf>
    <xf numFmtId="0" fontId="20" fillId="3" borderId="3" xfId="0" applyNumberFormat="1" applyFont="1" applyFill="1" applyBorder="1" applyAlignment="1">
      <alignment horizontal="center" vertical="top"/>
    </xf>
    <xf numFmtId="4" fontId="20" fillId="3" borderId="2" xfId="0" applyNumberFormat="1" applyFont="1" applyFill="1" applyBorder="1" applyAlignment="1">
      <alignment horizontal="justify" vertical="top" wrapText="1"/>
    </xf>
    <xf numFmtId="4" fontId="20" fillId="3" borderId="7" xfId="0" applyNumberFormat="1" applyFont="1" applyFill="1" applyBorder="1" applyAlignment="1">
      <alignment horizontal="justify" vertical="top" wrapText="1"/>
    </xf>
    <xf numFmtId="4" fontId="20" fillId="3" borderId="3" xfId="0" applyNumberFormat="1" applyFont="1" applyFill="1" applyBorder="1" applyAlignment="1">
      <alignment horizontal="justify" vertical="top" wrapText="1"/>
    </xf>
    <xf numFmtId="0" fontId="20" fillId="3" borderId="2" xfId="0" applyFont="1" applyFill="1" applyBorder="1" applyAlignment="1">
      <alignment horizontal="justify" vertical="top" wrapText="1"/>
    </xf>
    <xf numFmtId="0" fontId="20" fillId="3" borderId="7" xfId="0" applyFont="1" applyFill="1" applyBorder="1" applyAlignment="1">
      <alignment horizontal="justify" vertical="top" wrapText="1"/>
    </xf>
    <xf numFmtId="0" fontId="20" fillId="3" borderId="3" xfId="0" applyFont="1" applyFill="1" applyBorder="1" applyAlignment="1">
      <alignment horizontal="justify" vertical="top" wrapText="1"/>
    </xf>
    <xf numFmtId="4" fontId="20" fillId="3" borderId="2" xfId="0" applyNumberFormat="1" applyFont="1" applyFill="1" applyBorder="1" applyAlignment="1">
      <alignment horizontal="center" vertical="top" wrapText="1"/>
    </xf>
    <xf numFmtId="4" fontId="20" fillId="3" borderId="7" xfId="0" applyNumberFormat="1" applyFont="1" applyFill="1" applyBorder="1" applyAlignment="1">
      <alignment horizontal="center" vertical="top" wrapText="1"/>
    </xf>
    <xf numFmtId="4" fontId="20" fillId="3" borderId="3" xfId="0" applyNumberFormat="1" applyFont="1" applyFill="1" applyBorder="1" applyAlignment="1">
      <alignment horizontal="center" vertical="top" wrapText="1"/>
    </xf>
    <xf numFmtId="4" fontId="20" fillId="3" borderId="2" xfId="0" applyNumberFormat="1" applyFont="1" applyFill="1" applyBorder="1" applyAlignment="1">
      <alignment horizontal="center" vertical="top"/>
    </xf>
    <xf numFmtId="4" fontId="20" fillId="3" borderId="3" xfId="0" applyNumberFormat="1" applyFont="1" applyFill="1" applyBorder="1" applyAlignment="1">
      <alignment horizontal="center" vertical="top"/>
    </xf>
    <xf numFmtId="43" fontId="17" fillId="3" borderId="1" xfId="380" applyFont="1" applyFill="1" applyBorder="1" applyAlignment="1">
      <alignment horizontal="center" vertical="center" wrapText="1"/>
    </xf>
    <xf numFmtId="0" fontId="39" fillId="3" borderId="9" xfId="0" applyFont="1" applyFill="1" applyBorder="1" applyAlignment="1">
      <alignment horizontal="center" vertical="center"/>
    </xf>
    <xf numFmtId="0" fontId="12" fillId="0" borderId="0" xfId="0" applyFont="1" applyFill="1" applyAlignment="1">
      <alignment horizontal="center"/>
    </xf>
    <xf numFmtId="0" fontId="12" fillId="0" borderId="0" xfId="0" applyFont="1" applyFill="1" applyAlignment="1">
      <alignment horizontal="center" wrapText="1"/>
    </xf>
    <xf numFmtId="0" fontId="19" fillId="0" borderId="1" xfId="0" applyFont="1" applyFill="1" applyBorder="1" applyAlignment="1">
      <alignment horizontal="center" vertical="center" wrapText="1"/>
    </xf>
    <xf numFmtId="4" fontId="19" fillId="0" borderId="1" xfId="0" applyNumberFormat="1" applyFont="1" applyFill="1" applyBorder="1" applyAlignment="1">
      <alignment horizontal="center"/>
    </xf>
    <xf numFmtId="0" fontId="11" fillId="0" borderId="0" xfId="0" applyFont="1" applyFill="1" applyAlignment="1">
      <alignment horizontal="left" vertical="center" wrapText="1"/>
    </xf>
    <xf numFmtId="0" fontId="12" fillId="0" borderId="9" xfId="0" applyFont="1" applyFill="1" applyBorder="1" applyAlignment="1">
      <alignment horizontal="center" vertical="center"/>
    </xf>
    <xf numFmtId="4" fontId="19" fillId="0" borderId="2" xfId="0" applyNumberFormat="1" applyFont="1" applyFill="1" applyBorder="1" applyAlignment="1">
      <alignment horizontal="center"/>
    </xf>
    <xf numFmtId="4" fontId="21" fillId="0" borderId="1" xfId="0" applyNumberFormat="1" applyFont="1" applyFill="1" applyBorder="1" applyAlignment="1">
      <alignment horizontal="center" wrapText="1"/>
    </xf>
    <xf numFmtId="0" fontId="0" fillId="0" borderId="1" xfId="0" applyBorder="1" applyAlignment="1">
      <alignment horizontal="center" wrapText="1"/>
    </xf>
    <xf numFmtId="4" fontId="19" fillId="0" borderId="10" xfId="0" applyNumberFormat="1" applyFont="1" applyFill="1" applyBorder="1" applyAlignment="1">
      <alignment horizontal="center"/>
    </xf>
    <xf numFmtId="4" fontId="19" fillId="0" borderId="17" xfId="0" applyNumberFormat="1" applyFont="1" applyFill="1" applyBorder="1" applyAlignment="1">
      <alignment horizontal="center"/>
    </xf>
    <xf numFmtId="4" fontId="19" fillId="0" borderId="59" xfId="0" applyNumberFormat="1" applyFont="1" applyFill="1" applyBorder="1" applyAlignment="1">
      <alignment horizontal="center"/>
    </xf>
    <xf numFmtId="4" fontId="19" fillId="0" borderId="8" xfId="0" applyNumberFormat="1" applyFont="1" applyFill="1" applyBorder="1" applyAlignment="1">
      <alignment horizontal="center"/>
    </xf>
    <xf numFmtId="4" fontId="19" fillId="0" borderId="4" xfId="0" applyNumberFormat="1" applyFont="1" applyFill="1" applyBorder="1" applyAlignment="1">
      <alignment horizontal="center"/>
    </xf>
    <xf numFmtId="0" fontId="44" fillId="0" borderId="0" xfId="0" applyFont="1" applyAlignment="1">
      <alignment horizontal="center" vertical="center"/>
    </xf>
    <xf numFmtId="0" fontId="12" fillId="2" borderId="0" xfId="0" applyFont="1" applyFill="1" applyAlignment="1">
      <alignment horizontal="center" vertical="center"/>
    </xf>
    <xf numFmtId="0" fontId="17" fillId="3" borderId="1" xfId="0" applyFont="1" applyFill="1" applyBorder="1" applyAlignment="1">
      <alignment horizontal="left" vertical="top" wrapText="1"/>
    </xf>
    <xf numFmtId="0" fontId="26" fillId="3" borderId="1" xfId="0" applyFont="1" applyFill="1" applyBorder="1" applyAlignment="1">
      <alignment vertical="top"/>
    </xf>
    <xf numFmtId="0" fontId="20" fillId="3" borderId="1" xfId="0" applyFont="1" applyFill="1" applyBorder="1" applyAlignment="1">
      <alignment horizontal="justify" vertical="top"/>
    </xf>
    <xf numFmtId="43" fontId="17" fillId="3" borderId="1" xfId="0" applyNumberFormat="1" applyFont="1" applyFill="1" applyBorder="1" applyAlignment="1">
      <alignment horizontal="justify" vertical="top"/>
    </xf>
    <xf numFmtId="0" fontId="17" fillId="3" borderId="1" xfId="350" applyFont="1" applyFill="1" applyBorder="1" applyAlignment="1">
      <alignment horizontal="justify" vertical="top"/>
    </xf>
    <xf numFmtId="0" fontId="17" fillId="3" borderId="1" xfId="350" applyFont="1" applyFill="1" applyBorder="1" applyAlignment="1">
      <alignment horizontal="justify" vertical="top" wrapText="1"/>
    </xf>
    <xf numFmtId="0" fontId="20" fillId="3" borderId="1" xfId="350" applyFont="1" applyFill="1" applyBorder="1" applyAlignment="1">
      <alignment horizontal="justify" vertical="top"/>
    </xf>
    <xf numFmtId="0" fontId="26" fillId="3" borderId="1" xfId="0" applyFont="1" applyFill="1" applyBorder="1" applyAlignment="1">
      <alignment horizontal="right" vertical="top"/>
    </xf>
    <xf numFmtId="43" fontId="26" fillId="3" borderId="1" xfId="380" applyFont="1" applyFill="1" applyBorder="1" applyAlignment="1">
      <alignment horizontal="right"/>
    </xf>
    <xf numFmtId="0" fontId="45" fillId="3" borderId="0" xfId="0" applyFont="1" applyFill="1"/>
    <xf numFmtId="0" fontId="56" fillId="3" borderId="1" xfId="0" applyFont="1" applyFill="1" applyBorder="1" applyAlignment="1">
      <alignment horizontal="justify" vertical="top" wrapText="1"/>
    </xf>
    <xf numFmtId="0" fontId="55" fillId="3" borderId="1" xfId="0" applyFont="1" applyFill="1" applyBorder="1" applyAlignment="1">
      <alignment vertical="top" wrapText="1"/>
    </xf>
    <xf numFmtId="4" fontId="17" fillId="3" borderId="1" xfId="0" applyNumberFormat="1" applyFont="1" applyFill="1" applyBorder="1" applyAlignment="1">
      <alignment horizontal="right" vertical="top" wrapText="1"/>
    </xf>
    <xf numFmtId="3" fontId="17" fillId="3" borderId="1" xfId="0" applyNumberFormat="1" applyFont="1" applyFill="1" applyBorder="1" applyAlignment="1">
      <alignment horizontal="right" vertical="top" wrapText="1"/>
    </xf>
    <xf numFmtId="170" fontId="17" fillId="3" borderId="1" xfId="380" applyNumberFormat="1" applyFont="1" applyFill="1" applyBorder="1" applyAlignment="1">
      <alignment vertical="top" wrapText="1"/>
    </xf>
    <xf numFmtId="170" fontId="17" fillId="3" borderId="1" xfId="380" applyNumberFormat="1" applyFont="1" applyFill="1" applyBorder="1" applyAlignment="1">
      <alignment horizontal="justify" vertical="top" wrapText="1"/>
    </xf>
    <xf numFmtId="0" fontId="17" fillId="3" borderId="1" xfId="0" applyFont="1" applyFill="1" applyBorder="1" applyAlignment="1">
      <alignment horizontal="right" vertical="top" wrapText="1"/>
    </xf>
    <xf numFmtId="0" fontId="17" fillId="3" borderId="1" xfId="350" applyFont="1" applyFill="1" applyBorder="1" applyAlignment="1">
      <alignment horizontal="justify" vertical="center" wrapText="1"/>
    </xf>
    <xf numFmtId="43" fontId="17" fillId="3" borderId="1" xfId="0" applyNumberFormat="1" applyFont="1" applyFill="1" applyBorder="1" applyAlignment="1">
      <alignment horizontal="justify" vertical="center" wrapText="1"/>
    </xf>
    <xf numFmtId="43" fontId="26" fillId="3" borderId="1" xfId="380" applyFont="1" applyFill="1" applyBorder="1" applyAlignment="1">
      <alignment vertical="top"/>
    </xf>
    <xf numFmtId="43" fontId="17" fillId="3" borderId="1" xfId="380" applyFont="1" applyFill="1" applyBorder="1" applyAlignment="1">
      <alignment vertical="top" wrapText="1"/>
    </xf>
    <xf numFmtId="0" fontId="48" fillId="2" borderId="1" xfId="0" applyFont="1" applyFill="1" applyBorder="1" applyAlignment="1">
      <alignment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38" fillId="3" borderId="9" xfId="0" applyFont="1" applyFill="1" applyBorder="1" applyAlignment="1">
      <alignment horizontal="center"/>
    </xf>
    <xf numFmtId="0" fontId="17" fillId="3" borderId="0" xfId="0" applyFont="1" applyFill="1" applyAlignment="1">
      <alignment horizontal="right"/>
    </xf>
    <xf numFmtId="0" fontId="27" fillId="3" borderId="1" xfId="0" applyFont="1" applyFill="1" applyBorder="1" applyAlignment="1">
      <alignment horizontal="justify" vertical="top" wrapText="1"/>
    </xf>
    <xf numFmtId="0" fontId="17" fillId="3" borderId="17" xfId="0" applyFont="1" applyFill="1" applyBorder="1" applyAlignment="1">
      <alignment horizontal="justify" vertical="top" wrapText="1"/>
    </xf>
    <xf numFmtId="0" fontId="17" fillId="3" borderId="1" xfId="0" applyFont="1" applyFill="1" applyBorder="1" applyAlignment="1">
      <alignment horizontal="center" vertical="center" wrapText="1"/>
    </xf>
    <xf numFmtId="164" fontId="17" fillId="3" borderId="1" xfId="390" applyNumberFormat="1" applyFont="1" applyFill="1" applyBorder="1" applyAlignment="1">
      <alignment horizontal="center" vertical="center" wrapText="1"/>
    </xf>
    <xf numFmtId="4" fontId="17" fillId="3" borderId="1" xfId="3" applyNumberFormat="1" applyFont="1" applyFill="1" applyBorder="1" applyAlignment="1">
      <alignment horizontal="center" vertical="center" wrapText="1"/>
    </xf>
    <xf numFmtId="4" fontId="17" fillId="3" borderId="1" xfId="3" applyNumberFormat="1" applyFont="1" applyFill="1" applyBorder="1" applyAlignment="1">
      <alignment horizontal="left" vertical="center" wrapText="1"/>
    </xf>
    <xf numFmtId="4" fontId="37" fillId="3" borderId="1" xfId="0" applyNumberFormat="1" applyFont="1" applyFill="1" applyBorder="1" applyAlignment="1">
      <alignment vertical="top" wrapText="1"/>
    </xf>
    <xf numFmtId="169" fontId="17" fillId="4" borderId="1" xfId="1" applyFont="1" applyFill="1" applyBorder="1" applyAlignment="1">
      <alignment horizontal="justify" vertical="top"/>
    </xf>
    <xf numFmtId="164" fontId="17" fillId="3" borderId="1" xfId="415" applyNumberFormat="1" applyFont="1" applyFill="1" applyBorder="1" applyAlignment="1">
      <alignment horizontal="right" vertical="center" wrapText="1"/>
    </xf>
    <xf numFmtId="4" fontId="27" fillId="3" borderId="1" xfId="0" applyNumberFormat="1" applyFont="1" applyFill="1" applyBorder="1" applyAlignment="1">
      <alignment vertical="center" wrapText="1"/>
    </xf>
    <xf numFmtId="0" fontId="17" fillId="3" borderId="1" xfId="0" applyFont="1" applyFill="1" applyBorder="1" applyAlignment="1">
      <alignment horizontal="justify" vertical="center" wrapText="1"/>
    </xf>
    <xf numFmtId="167" fontId="17" fillId="3" borderId="1" xfId="0" applyNumberFormat="1" applyFont="1" applyFill="1" applyBorder="1" applyAlignment="1">
      <alignment horizontal="right" vertical="top" wrapText="1"/>
    </xf>
    <xf numFmtId="4" fontId="20" fillId="3" borderId="1" xfId="0" applyNumberFormat="1" applyFont="1" applyFill="1" applyBorder="1" applyAlignment="1">
      <alignment horizontal="left" vertical="center"/>
    </xf>
    <xf numFmtId="0" fontId="17" fillId="3" borderId="1" xfId="0" applyNumberFormat="1" applyFont="1" applyFill="1" applyBorder="1" applyAlignment="1">
      <alignment horizontal="center" vertical="center"/>
    </xf>
    <xf numFmtId="4" fontId="17" fillId="3" borderId="1" xfId="0" applyNumberFormat="1" applyFont="1" applyFill="1" applyBorder="1" applyAlignment="1">
      <alignment horizontal="justify" vertical="center" wrapText="1"/>
    </xf>
    <xf numFmtId="0" fontId="17" fillId="3" borderId="1" xfId="0" applyFont="1" applyFill="1" applyBorder="1" applyAlignment="1">
      <alignment horizontal="justify" vertical="center"/>
    </xf>
    <xf numFmtId="166" fontId="17" fillId="3" borderId="1" xfId="380" applyNumberFormat="1" applyFont="1" applyFill="1" applyBorder="1" applyAlignment="1">
      <alignment horizontal="right" vertical="top"/>
    </xf>
    <xf numFmtId="167" fontId="17" fillId="3" borderId="1" xfId="380" applyNumberFormat="1" applyFont="1" applyFill="1" applyBorder="1" applyAlignment="1">
      <alignment vertical="top"/>
    </xf>
    <xf numFmtId="2" fontId="17" fillId="3" borderId="1" xfId="0" applyNumberFormat="1" applyFont="1" applyFill="1" applyBorder="1" applyAlignment="1">
      <alignment horizontal="right" vertical="top"/>
    </xf>
    <xf numFmtId="4" fontId="17" fillId="3" borderId="1" xfId="0" applyNumberFormat="1" applyFont="1" applyFill="1" applyBorder="1" applyAlignment="1">
      <alignment horizontal="center" vertical="center"/>
    </xf>
    <xf numFmtId="11" fontId="17" fillId="3" borderId="1" xfId="0" applyNumberFormat="1" applyFont="1" applyFill="1" applyBorder="1" applyAlignment="1">
      <alignment horizontal="justify" vertical="top" wrapText="1"/>
    </xf>
    <xf numFmtId="0" fontId="17" fillId="3" borderId="1" xfId="392" applyNumberFormat="1" applyFont="1" applyFill="1" applyBorder="1" applyAlignment="1">
      <alignment horizontal="center" vertical="top" wrapText="1"/>
    </xf>
    <xf numFmtId="43" fontId="17" fillId="3" borderId="1" xfId="380" applyFont="1" applyFill="1" applyBorder="1" applyAlignment="1">
      <alignment horizontal="right" vertical="top" wrapText="1"/>
    </xf>
    <xf numFmtId="182" fontId="17" fillId="3" borderId="1" xfId="380" applyNumberFormat="1" applyFont="1" applyFill="1" applyBorder="1" applyAlignment="1">
      <alignment horizontal="justify" vertical="center" wrapText="1"/>
    </xf>
    <xf numFmtId="166" fontId="17" fillId="3" borderId="1" xfId="391" applyNumberFormat="1" applyFont="1" applyFill="1" applyBorder="1" applyAlignment="1">
      <alignment horizontal="right" wrapText="1"/>
    </xf>
    <xf numFmtId="43" fontId="26" fillId="3" borderId="1" xfId="380" applyFont="1" applyFill="1" applyBorder="1" applyAlignment="1">
      <alignment horizontal="right" vertical="top"/>
    </xf>
    <xf numFmtId="0" fontId="17" fillId="3" borderId="1" xfId="90" applyFont="1" applyFill="1" applyBorder="1" applyAlignment="1">
      <alignment horizontal="center" vertical="center" wrapText="1"/>
    </xf>
    <xf numFmtId="0" fontId="17" fillId="3" borderId="1" xfId="90" applyFont="1" applyFill="1" applyBorder="1" applyAlignment="1">
      <alignment horizontal="justify" vertical="center" wrapText="1"/>
    </xf>
    <xf numFmtId="167" fontId="17" fillId="3" borderId="1" xfId="0" applyNumberFormat="1" applyFont="1" applyFill="1" applyBorder="1" applyAlignment="1">
      <alignment horizontal="center" vertical="top" wrapText="1"/>
    </xf>
    <xf numFmtId="0" fontId="17" fillId="3" borderId="1" xfId="90" applyFont="1" applyFill="1" applyBorder="1" applyAlignment="1">
      <alignment horizontal="center" vertical="center" wrapText="1"/>
    </xf>
    <xf numFmtId="167" fontId="17" fillId="3" borderId="1" xfId="0" applyNumberFormat="1" applyFont="1" applyFill="1" applyBorder="1" applyAlignment="1">
      <alignment horizontal="center" vertical="center" wrapText="1"/>
    </xf>
    <xf numFmtId="0" fontId="17" fillId="3" borderId="1" xfId="3" applyFont="1" applyFill="1" applyBorder="1" applyAlignment="1">
      <alignment horizontal="center" vertical="center" wrapText="1"/>
    </xf>
    <xf numFmtId="0" fontId="37" fillId="3" borderId="1" xfId="0" applyFont="1" applyFill="1" applyBorder="1" applyAlignment="1">
      <alignment horizontal="justify" vertical="top" wrapText="1"/>
    </xf>
    <xf numFmtId="0" fontId="17" fillId="3" borderId="1" xfId="3" applyFont="1" applyFill="1" applyBorder="1" applyAlignment="1">
      <alignment vertical="center" wrapText="1"/>
    </xf>
    <xf numFmtId="0" fontId="18" fillId="3" borderId="1" xfId="0" applyFont="1" applyFill="1" applyBorder="1" applyAlignment="1">
      <alignment vertical="top"/>
    </xf>
    <xf numFmtId="0" fontId="17" fillId="3" borderId="1" xfId="0" applyFont="1" applyFill="1" applyBorder="1" applyAlignment="1">
      <alignment horizontal="right"/>
    </xf>
  </cellXfs>
  <cellStyles count="1503">
    <cellStyle name="Excel Built-in Normal" xfId="1"/>
    <cellStyle name="Excel Built-in Normal 1" xfId="2"/>
    <cellStyle name="Excel Built-in Normal 1 2" xfId="419"/>
    <cellStyle name="Обычный" xfId="0" builtinId="0"/>
    <cellStyle name="Обычный 2" xfId="3"/>
    <cellStyle name="Обычный 2 10" xfId="4"/>
    <cellStyle name="Обычный 2 10 2" xfId="421"/>
    <cellStyle name="Обычный 2 10 2 2" xfId="1152"/>
    <cellStyle name="Обычный 2 10 3" xfId="800"/>
    <cellStyle name="Обычный 2 11" xfId="420"/>
    <cellStyle name="Обычный 2 11 2" xfId="1151"/>
    <cellStyle name="Обычный 2 12" xfId="799"/>
    <cellStyle name="Обычный 2 2" xfId="5"/>
    <cellStyle name="Обычный 2 2 2" xfId="6"/>
    <cellStyle name="Обычный 2 2 2 2" xfId="7"/>
    <cellStyle name="Обычный 2 2 2 2 2" xfId="8"/>
    <cellStyle name="Обычный 2 2 2 2 2 2" xfId="9"/>
    <cellStyle name="Обычный 2 2 2 2 2 2 2" xfId="10"/>
    <cellStyle name="Обычный 2 2 2 2 2 2 2 2" xfId="427"/>
    <cellStyle name="Обычный 2 2 2 2 2 2 2 2 2" xfId="1158"/>
    <cellStyle name="Обычный 2 2 2 2 2 2 2 3" xfId="806"/>
    <cellStyle name="Обычный 2 2 2 2 2 2 3" xfId="426"/>
    <cellStyle name="Обычный 2 2 2 2 2 2 3 2" xfId="1157"/>
    <cellStyle name="Обычный 2 2 2 2 2 2 4" xfId="805"/>
    <cellStyle name="Обычный 2 2 2 2 2 3" xfId="11"/>
    <cellStyle name="Обычный 2 2 2 2 2 3 2" xfId="428"/>
    <cellStyle name="Обычный 2 2 2 2 2 3 2 2" xfId="1159"/>
    <cellStyle name="Обычный 2 2 2 2 2 3 3" xfId="807"/>
    <cellStyle name="Обычный 2 2 2 2 2 4" xfId="425"/>
    <cellStyle name="Обычный 2 2 2 2 2 4 2" xfId="1156"/>
    <cellStyle name="Обычный 2 2 2 2 2 5" xfId="804"/>
    <cellStyle name="Обычный 2 2 2 2 3" xfId="12"/>
    <cellStyle name="Обычный 2 2 2 2 3 2" xfId="13"/>
    <cellStyle name="Обычный 2 2 2 2 3 2 2" xfId="430"/>
    <cellStyle name="Обычный 2 2 2 2 3 2 2 2" xfId="1161"/>
    <cellStyle name="Обычный 2 2 2 2 3 2 3" xfId="809"/>
    <cellStyle name="Обычный 2 2 2 2 3 3" xfId="429"/>
    <cellStyle name="Обычный 2 2 2 2 3 3 2" xfId="1160"/>
    <cellStyle name="Обычный 2 2 2 2 3 4" xfId="808"/>
    <cellStyle name="Обычный 2 2 2 2 4" xfId="14"/>
    <cellStyle name="Обычный 2 2 2 2 4 2" xfId="431"/>
    <cellStyle name="Обычный 2 2 2 2 4 2 2" xfId="1162"/>
    <cellStyle name="Обычный 2 2 2 2 4 3" xfId="810"/>
    <cellStyle name="Обычный 2 2 2 2 5" xfId="424"/>
    <cellStyle name="Обычный 2 2 2 2 5 2" xfId="1155"/>
    <cellStyle name="Обычный 2 2 2 2 6" xfId="803"/>
    <cellStyle name="Обычный 2 2 2 3" xfId="15"/>
    <cellStyle name="Обычный 2 2 2 3 2" xfId="16"/>
    <cellStyle name="Обычный 2 2 2 3 2 2" xfId="17"/>
    <cellStyle name="Обычный 2 2 2 3 2 2 2" xfId="434"/>
    <cellStyle name="Обычный 2 2 2 3 2 2 2 2" xfId="1165"/>
    <cellStyle name="Обычный 2 2 2 3 2 2 3" xfId="813"/>
    <cellStyle name="Обычный 2 2 2 3 2 3" xfId="433"/>
    <cellStyle name="Обычный 2 2 2 3 2 3 2" xfId="1164"/>
    <cellStyle name="Обычный 2 2 2 3 2 4" xfId="812"/>
    <cellStyle name="Обычный 2 2 2 3 3" xfId="18"/>
    <cellStyle name="Обычный 2 2 2 3 3 2" xfId="435"/>
    <cellStyle name="Обычный 2 2 2 3 3 2 2" xfId="1166"/>
    <cellStyle name="Обычный 2 2 2 3 3 3" xfId="814"/>
    <cellStyle name="Обычный 2 2 2 3 4" xfId="432"/>
    <cellStyle name="Обычный 2 2 2 3 4 2" xfId="1163"/>
    <cellStyle name="Обычный 2 2 2 3 5" xfId="811"/>
    <cellStyle name="Обычный 2 2 2 4" xfId="19"/>
    <cellStyle name="Обычный 2 2 2 4 2" xfId="20"/>
    <cellStyle name="Обычный 2 2 2 4 2 2" xfId="437"/>
    <cellStyle name="Обычный 2 2 2 4 2 2 2" xfId="1168"/>
    <cellStyle name="Обычный 2 2 2 4 2 3" xfId="816"/>
    <cellStyle name="Обычный 2 2 2 4 3" xfId="436"/>
    <cellStyle name="Обычный 2 2 2 4 3 2" xfId="1167"/>
    <cellStyle name="Обычный 2 2 2 4 4" xfId="815"/>
    <cellStyle name="Обычный 2 2 2 5" xfId="21"/>
    <cellStyle name="Обычный 2 2 2 5 2" xfId="438"/>
    <cellStyle name="Обычный 2 2 2 5 2 2" xfId="1169"/>
    <cellStyle name="Обычный 2 2 2 5 3" xfId="817"/>
    <cellStyle name="Обычный 2 2 2 6" xfId="423"/>
    <cellStyle name="Обычный 2 2 2 6 2" xfId="1154"/>
    <cellStyle name="Обычный 2 2 2 7" xfId="802"/>
    <cellStyle name="Обычный 2 2 2_Отчет за 2015 год" xfId="22"/>
    <cellStyle name="Обычный 2 2 3" xfId="23"/>
    <cellStyle name="Обычный 2 2 3 2" xfId="24"/>
    <cellStyle name="Обычный 2 2 3 2 2" xfId="25"/>
    <cellStyle name="Обычный 2 2 3 2 2 2" xfId="26"/>
    <cellStyle name="Обычный 2 2 3 2 2 2 2" xfId="442"/>
    <cellStyle name="Обычный 2 2 3 2 2 2 2 2" xfId="1173"/>
    <cellStyle name="Обычный 2 2 3 2 2 2 3" xfId="821"/>
    <cellStyle name="Обычный 2 2 3 2 2 3" xfId="441"/>
    <cellStyle name="Обычный 2 2 3 2 2 3 2" xfId="1172"/>
    <cellStyle name="Обычный 2 2 3 2 2 4" xfId="820"/>
    <cellStyle name="Обычный 2 2 3 2 3" xfId="27"/>
    <cellStyle name="Обычный 2 2 3 2 3 2" xfId="443"/>
    <cellStyle name="Обычный 2 2 3 2 3 2 2" xfId="1174"/>
    <cellStyle name="Обычный 2 2 3 2 3 3" xfId="822"/>
    <cellStyle name="Обычный 2 2 3 2 4" xfId="440"/>
    <cellStyle name="Обычный 2 2 3 2 4 2" xfId="1171"/>
    <cellStyle name="Обычный 2 2 3 2 5" xfId="819"/>
    <cellStyle name="Обычный 2 2 3 3" xfId="28"/>
    <cellStyle name="Обычный 2 2 3 3 2" xfId="29"/>
    <cellStyle name="Обычный 2 2 3 3 2 2" xfId="445"/>
    <cellStyle name="Обычный 2 2 3 3 2 2 2" xfId="1176"/>
    <cellStyle name="Обычный 2 2 3 3 2 3" xfId="824"/>
    <cellStyle name="Обычный 2 2 3 3 3" xfId="444"/>
    <cellStyle name="Обычный 2 2 3 3 3 2" xfId="1175"/>
    <cellStyle name="Обычный 2 2 3 3 4" xfId="823"/>
    <cellStyle name="Обычный 2 2 3 4" xfId="30"/>
    <cellStyle name="Обычный 2 2 3 4 2" xfId="446"/>
    <cellStyle name="Обычный 2 2 3 4 2 2" xfId="1177"/>
    <cellStyle name="Обычный 2 2 3 4 3" xfId="825"/>
    <cellStyle name="Обычный 2 2 3 5" xfId="439"/>
    <cellStyle name="Обычный 2 2 3 5 2" xfId="1170"/>
    <cellStyle name="Обычный 2 2 3 6" xfId="818"/>
    <cellStyle name="Обычный 2 2 4" xfId="31"/>
    <cellStyle name="Обычный 2 2 4 2" xfId="32"/>
    <cellStyle name="Обычный 2 2 4 2 2" xfId="33"/>
    <cellStyle name="Обычный 2 2 4 2 2 2" xfId="449"/>
    <cellStyle name="Обычный 2 2 4 2 2 2 2" xfId="1180"/>
    <cellStyle name="Обычный 2 2 4 2 2 3" xfId="828"/>
    <cellStyle name="Обычный 2 2 4 2 3" xfId="448"/>
    <cellStyle name="Обычный 2 2 4 2 3 2" xfId="1179"/>
    <cellStyle name="Обычный 2 2 4 2 4" xfId="827"/>
    <cellStyle name="Обычный 2 2 4 3" xfId="34"/>
    <cellStyle name="Обычный 2 2 4 3 2" xfId="450"/>
    <cellStyle name="Обычный 2 2 4 3 2 2" xfId="1181"/>
    <cellStyle name="Обычный 2 2 4 3 3" xfId="829"/>
    <cellStyle name="Обычный 2 2 4 4" xfId="447"/>
    <cellStyle name="Обычный 2 2 4 4 2" xfId="1178"/>
    <cellStyle name="Обычный 2 2 4 5" xfId="826"/>
    <cellStyle name="Обычный 2 2 5" xfId="35"/>
    <cellStyle name="Обычный 2 2 5 2" xfId="36"/>
    <cellStyle name="Обычный 2 2 5 2 2" xfId="452"/>
    <cellStyle name="Обычный 2 2 5 2 2 2" xfId="1183"/>
    <cellStyle name="Обычный 2 2 5 2 3" xfId="831"/>
    <cellStyle name="Обычный 2 2 5 3" xfId="451"/>
    <cellStyle name="Обычный 2 2 5 3 2" xfId="1182"/>
    <cellStyle name="Обычный 2 2 5 4" xfId="830"/>
    <cellStyle name="Обычный 2 2 6" xfId="37"/>
    <cellStyle name="Обычный 2 2 6 2" xfId="453"/>
    <cellStyle name="Обычный 2 2 6 2 2" xfId="1184"/>
    <cellStyle name="Обычный 2 2 6 3" xfId="832"/>
    <cellStyle name="Обычный 2 2 7" xfId="422"/>
    <cellStyle name="Обычный 2 2 7 2" xfId="1153"/>
    <cellStyle name="Обычный 2 2 8" xfId="801"/>
    <cellStyle name="Обычный 2 2_Отчет за 2015 год" xfId="38"/>
    <cellStyle name="Обычный 2 3" xfId="39"/>
    <cellStyle name="Обычный 2 3 2" xfId="40"/>
    <cellStyle name="Обычный 2 3 2 2" xfId="41"/>
    <cellStyle name="Обычный 2 3 2 2 2" xfId="42"/>
    <cellStyle name="Обычный 2 3 2 2 2 2" xfId="43"/>
    <cellStyle name="Обычный 2 3 2 2 2 2 2" xfId="44"/>
    <cellStyle name="Обычный 2 3 2 2 2 2 2 2" xfId="459"/>
    <cellStyle name="Обычный 2 3 2 2 2 2 2 2 2" xfId="1190"/>
    <cellStyle name="Обычный 2 3 2 2 2 2 2 3" xfId="838"/>
    <cellStyle name="Обычный 2 3 2 2 2 2 3" xfId="458"/>
    <cellStyle name="Обычный 2 3 2 2 2 2 3 2" xfId="1189"/>
    <cellStyle name="Обычный 2 3 2 2 2 2 4" xfId="837"/>
    <cellStyle name="Обычный 2 3 2 2 2 3" xfId="45"/>
    <cellStyle name="Обычный 2 3 2 2 2 3 2" xfId="460"/>
    <cellStyle name="Обычный 2 3 2 2 2 3 2 2" xfId="1191"/>
    <cellStyle name="Обычный 2 3 2 2 2 3 3" xfId="839"/>
    <cellStyle name="Обычный 2 3 2 2 2 4" xfId="457"/>
    <cellStyle name="Обычный 2 3 2 2 2 4 2" xfId="1188"/>
    <cellStyle name="Обычный 2 3 2 2 2 5" xfId="836"/>
    <cellStyle name="Обычный 2 3 2 2 3" xfId="46"/>
    <cellStyle name="Обычный 2 3 2 2 3 2" xfId="47"/>
    <cellStyle name="Обычный 2 3 2 2 3 2 2" xfId="462"/>
    <cellStyle name="Обычный 2 3 2 2 3 2 2 2" xfId="1193"/>
    <cellStyle name="Обычный 2 3 2 2 3 2 3" xfId="841"/>
    <cellStyle name="Обычный 2 3 2 2 3 3" xfId="461"/>
    <cellStyle name="Обычный 2 3 2 2 3 3 2" xfId="1192"/>
    <cellStyle name="Обычный 2 3 2 2 3 4" xfId="840"/>
    <cellStyle name="Обычный 2 3 2 2 4" xfId="48"/>
    <cellStyle name="Обычный 2 3 2 2 4 2" xfId="463"/>
    <cellStyle name="Обычный 2 3 2 2 4 2 2" xfId="1194"/>
    <cellStyle name="Обычный 2 3 2 2 4 3" xfId="842"/>
    <cellStyle name="Обычный 2 3 2 2 5" xfId="456"/>
    <cellStyle name="Обычный 2 3 2 2 5 2" xfId="1187"/>
    <cellStyle name="Обычный 2 3 2 2 6" xfId="835"/>
    <cellStyle name="Обычный 2 3 2 3" xfId="49"/>
    <cellStyle name="Обычный 2 3 2 3 2" xfId="50"/>
    <cellStyle name="Обычный 2 3 2 3 2 2" xfId="51"/>
    <cellStyle name="Обычный 2 3 2 3 2 2 2" xfId="466"/>
    <cellStyle name="Обычный 2 3 2 3 2 2 2 2" xfId="1197"/>
    <cellStyle name="Обычный 2 3 2 3 2 2 3" xfId="845"/>
    <cellStyle name="Обычный 2 3 2 3 2 3" xfId="465"/>
    <cellStyle name="Обычный 2 3 2 3 2 3 2" xfId="1196"/>
    <cellStyle name="Обычный 2 3 2 3 2 4" xfId="844"/>
    <cellStyle name="Обычный 2 3 2 3 3" xfId="52"/>
    <cellStyle name="Обычный 2 3 2 3 3 2" xfId="467"/>
    <cellStyle name="Обычный 2 3 2 3 3 2 2" xfId="1198"/>
    <cellStyle name="Обычный 2 3 2 3 3 3" xfId="846"/>
    <cellStyle name="Обычный 2 3 2 3 4" xfId="464"/>
    <cellStyle name="Обычный 2 3 2 3 4 2" xfId="1195"/>
    <cellStyle name="Обычный 2 3 2 3 5" xfId="843"/>
    <cellStyle name="Обычный 2 3 2 4" xfId="53"/>
    <cellStyle name="Обычный 2 3 2 4 2" xfId="54"/>
    <cellStyle name="Обычный 2 3 2 4 2 2" xfId="469"/>
    <cellStyle name="Обычный 2 3 2 4 2 2 2" xfId="1200"/>
    <cellStyle name="Обычный 2 3 2 4 2 3" xfId="848"/>
    <cellStyle name="Обычный 2 3 2 4 3" xfId="468"/>
    <cellStyle name="Обычный 2 3 2 4 3 2" xfId="1199"/>
    <cellStyle name="Обычный 2 3 2 4 4" xfId="847"/>
    <cellStyle name="Обычный 2 3 2 5" xfId="55"/>
    <cellStyle name="Обычный 2 3 2 5 2" xfId="470"/>
    <cellStyle name="Обычный 2 3 2 5 2 2" xfId="1201"/>
    <cellStyle name="Обычный 2 3 2 5 3" xfId="849"/>
    <cellStyle name="Обычный 2 3 2 6" xfId="455"/>
    <cellStyle name="Обычный 2 3 2 6 2" xfId="1186"/>
    <cellStyle name="Обычный 2 3 2 7" xfId="834"/>
    <cellStyle name="Обычный 2 3 2_Отчет за 2015 год" xfId="56"/>
    <cellStyle name="Обычный 2 3 3" xfId="57"/>
    <cellStyle name="Обычный 2 3 3 2" xfId="58"/>
    <cellStyle name="Обычный 2 3 3 2 2" xfId="59"/>
    <cellStyle name="Обычный 2 3 3 2 2 2" xfId="60"/>
    <cellStyle name="Обычный 2 3 3 2 2 2 2" xfId="474"/>
    <cellStyle name="Обычный 2 3 3 2 2 2 2 2" xfId="1205"/>
    <cellStyle name="Обычный 2 3 3 2 2 2 3" xfId="853"/>
    <cellStyle name="Обычный 2 3 3 2 2 3" xfId="473"/>
    <cellStyle name="Обычный 2 3 3 2 2 3 2" xfId="1204"/>
    <cellStyle name="Обычный 2 3 3 2 2 4" xfId="852"/>
    <cellStyle name="Обычный 2 3 3 2 3" xfId="61"/>
    <cellStyle name="Обычный 2 3 3 2 3 2" xfId="475"/>
    <cellStyle name="Обычный 2 3 3 2 3 2 2" xfId="1206"/>
    <cellStyle name="Обычный 2 3 3 2 3 3" xfId="854"/>
    <cellStyle name="Обычный 2 3 3 2 4" xfId="472"/>
    <cellStyle name="Обычный 2 3 3 2 4 2" xfId="1203"/>
    <cellStyle name="Обычный 2 3 3 2 5" xfId="851"/>
    <cellStyle name="Обычный 2 3 3 3" xfId="62"/>
    <cellStyle name="Обычный 2 3 3 3 2" xfId="63"/>
    <cellStyle name="Обычный 2 3 3 3 2 2" xfId="477"/>
    <cellStyle name="Обычный 2 3 3 3 2 2 2" xfId="1208"/>
    <cellStyle name="Обычный 2 3 3 3 2 3" xfId="856"/>
    <cellStyle name="Обычный 2 3 3 3 3" xfId="476"/>
    <cellStyle name="Обычный 2 3 3 3 3 2" xfId="1207"/>
    <cellStyle name="Обычный 2 3 3 3 4" xfId="855"/>
    <cellStyle name="Обычный 2 3 3 4" xfId="64"/>
    <cellStyle name="Обычный 2 3 3 4 2" xfId="478"/>
    <cellStyle name="Обычный 2 3 3 4 2 2" xfId="1209"/>
    <cellStyle name="Обычный 2 3 3 4 3" xfId="857"/>
    <cellStyle name="Обычный 2 3 3 5" xfId="471"/>
    <cellStyle name="Обычный 2 3 3 5 2" xfId="1202"/>
    <cellStyle name="Обычный 2 3 3 6" xfId="850"/>
    <cellStyle name="Обычный 2 3 4" xfId="65"/>
    <cellStyle name="Обычный 2 3 4 2" xfId="66"/>
    <cellStyle name="Обычный 2 3 4 2 2" xfId="67"/>
    <cellStyle name="Обычный 2 3 4 2 2 2" xfId="481"/>
    <cellStyle name="Обычный 2 3 4 2 2 2 2" xfId="1212"/>
    <cellStyle name="Обычный 2 3 4 2 2 3" xfId="860"/>
    <cellStyle name="Обычный 2 3 4 2 3" xfId="480"/>
    <cellStyle name="Обычный 2 3 4 2 3 2" xfId="1211"/>
    <cellStyle name="Обычный 2 3 4 2 4" xfId="859"/>
    <cellStyle name="Обычный 2 3 4 3" xfId="68"/>
    <cellStyle name="Обычный 2 3 4 3 2" xfId="482"/>
    <cellStyle name="Обычный 2 3 4 3 2 2" xfId="1213"/>
    <cellStyle name="Обычный 2 3 4 3 3" xfId="861"/>
    <cellStyle name="Обычный 2 3 4 4" xfId="479"/>
    <cellStyle name="Обычный 2 3 4 4 2" xfId="1210"/>
    <cellStyle name="Обычный 2 3 4 5" xfId="858"/>
    <cellStyle name="Обычный 2 3 5" xfId="69"/>
    <cellStyle name="Обычный 2 3 5 2" xfId="70"/>
    <cellStyle name="Обычный 2 3 5 2 2" xfId="484"/>
    <cellStyle name="Обычный 2 3 5 2 2 2" xfId="1215"/>
    <cellStyle name="Обычный 2 3 5 2 3" xfId="863"/>
    <cellStyle name="Обычный 2 3 5 3" xfId="483"/>
    <cellStyle name="Обычный 2 3 5 3 2" xfId="1214"/>
    <cellStyle name="Обычный 2 3 5 4" xfId="862"/>
    <cellStyle name="Обычный 2 3 6" xfId="71"/>
    <cellStyle name="Обычный 2 3 6 2" xfId="485"/>
    <cellStyle name="Обычный 2 3 6 2 2" xfId="1216"/>
    <cellStyle name="Обычный 2 3 6 3" xfId="864"/>
    <cellStyle name="Обычный 2 3 7" xfId="454"/>
    <cellStyle name="Обычный 2 3 7 2" xfId="1185"/>
    <cellStyle name="Обычный 2 3 8" xfId="833"/>
    <cellStyle name="Обычный 2 3_Отчет за 2015 год" xfId="72"/>
    <cellStyle name="Обычный 2 4" xfId="73"/>
    <cellStyle name="Обычный 2 4 2" xfId="74"/>
    <cellStyle name="Обычный 2 4 2 2" xfId="75"/>
    <cellStyle name="Обычный 2 4 2 2 2" xfId="76"/>
    <cellStyle name="Обычный 2 4 2 2 2 2" xfId="77"/>
    <cellStyle name="Обычный 2 4 2 2 2 2 2" xfId="490"/>
    <cellStyle name="Обычный 2 4 2 2 2 2 2 2" xfId="1221"/>
    <cellStyle name="Обычный 2 4 2 2 2 2 3" xfId="869"/>
    <cellStyle name="Обычный 2 4 2 2 2 3" xfId="489"/>
    <cellStyle name="Обычный 2 4 2 2 2 3 2" xfId="1220"/>
    <cellStyle name="Обычный 2 4 2 2 2 4" xfId="868"/>
    <cellStyle name="Обычный 2 4 2 2 3" xfId="78"/>
    <cellStyle name="Обычный 2 4 2 2 3 2" xfId="491"/>
    <cellStyle name="Обычный 2 4 2 2 3 2 2" xfId="1222"/>
    <cellStyle name="Обычный 2 4 2 2 3 3" xfId="870"/>
    <cellStyle name="Обычный 2 4 2 2 4" xfId="488"/>
    <cellStyle name="Обычный 2 4 2 2 4 2" xfId="1219"/>
    <cellStyle name="Обычный 2 4 2 2 5" xfId="867"/>
    <cellStyle name="Обычный 2 4 2 3" xfId="79"/>
    <cellStyle name="Обычный 2 4 2 3 2" xfId="80"/>
    <cellStyle name="Обычный 2 4 2 3 2 2" xfId="493"/>
    <cellStyle name="Обычный 2 4 2 3 2 2 2" xfId="1224"/>
    <cellStyle name="Обычный 2 4 2 3 2 3" xfId="872"/>
    <cellStyle name="Обычный 2 4 2 3 3" xfId="492"/>
    <cellStyle name="Обычный 2 4 2 3 3 2" xfId="1223"/>
    <cellStyle name="Обычный 2 4 2 3 4" xfId="871"/>
    <cellStyle name="Обычный 2 4 2 4" xfId="81"/>
    <cellStyle name="Обычный 2 4 2 4 2" xfId="494"/>
    <cellStyle name="Обычный 2 4 2 4 2 2" xfId="1225"/>
    <cellStyle name="Обычный 2 4 2 4 3" xfId="873"/>
    <cellStyle name="Обычный 2 4 2 5" xfId="487"/>
    <cellStyle name="Обычный 2 4 2 5 2" xfId="1218"/>
    <cellStyle name="Обычный 2 4 2 6" xfId="866"/>
    <cellStyle name="Обычный 2 4 3" xfId="82"/>
    <cellStyle name="Обычный 2 4 3 2" xfId="83"/>
    <cellStyle name="Обычный 2 4 3 2 2" xfId="84"/>
    <cellStyle name="Обычный 2 4 3 2 2 2" xfId="497"/>
    <cellStyle name="Обычный 2 4 3 2 2 2 2" xfId="1228"/>
    <cellStyle name="Обычный 2 4 3 2 2 3" xfId="876"/>
    <cellStyle name="Обычный 2 4 3 2 3" xfId="496"/>
    <cellStyle name="Обычный 2 4 3 2 3 2" xfId="1227"/>
    <cellStyle name="Обычный 2 4 3 2 4" xfId="875"/>
    <cellStyle name="Обычный 2 4 3 3" xfId="85"/>
    <cellStyle name="Обычный 2 4 3 3 2" xfId="498"/>
    <cellStyle name="Обычный 2 4 3 3 2 2" xfId="1229"/>
    <cellStyle name="Обычный 2 4 3 3 3" xfId="877"/>
    <cellStyle name="Обычный 2 4 3 4" xfId="495"/>
    <cellStyle name="Обычный 2 4 3 4 2" xfId="1226"/>
    <cellStyle name="Обычный 2 4 3 5" xfId="874"/>
    <cellStyle name="Обычный 2 4 4" xfId="86"/>
    <cellStyle name="Обычный 2 4 4 2" xfId="87"/>
    <cellStyle name="Обычный 2 4 4 2 2" xfId="500"/>
    <cellStyle name="Обычный 2 4 4 2 2 2" xfId="1231"/>
    <cellStyle name="Обычный 2 4 4 2 3" xfId="879"/>
    <cellStyle name="Обычный 2 4 4 3" xfId="499"/>
    <cellStyle name="Обычный 2 4 4 3 2" xfId="1230"/>
    <cellStyle name="Обычный 2 4 4 4" xfId="878"/>
    <cellStyle name="Обычный 2 4 5" xfId="88"/>
    <cellStyle name="Обычный 2 4 5 2" xfId="501"/>
    <cellStyle name="Обычный 2 4 5 2 2" xfId="1232"/>
    <cellStyle name="Обычный 2 4 5 3" xfId="880"/>
    <cellStyle name="Обычный 2 4 6" xfId="486"/>
    <cellStyle name="Обычный 2 4 6 2" xfId="1217"/>
    <cellStyle name="Обычный 2 4 7" xfId="865"/>
    <cellStyle name="Обычный 2 4_Отчет за 2015 год" xfId="89"/>
    <cellStyle name="Обычный 2 5" xfId="90"/>
    <cellStyle name="Обычный 2 5 2" xfId="91"/>
    <cellStyle name="Обычный 2 5 2 2" xfId="92"/>
    <cellStyle name="Обычный 2 5 2 2 2" xfId="93"/>
    <cellStyle name="Обычный 2 5 2 2 2 2" xfId="94"/>
    <cellStyle name="Обычный 2 5 2 2 2 2 2" xfId="506"/>
    <cellStyle name="Обычный 2 5 2 2 2 2 2 2" xfId="1237"/>
    <cellStyle name="Обычный 2 5 2 2 2 2 3" xfId="885"/>
    <cellStyle name="Обычный 2 5 2 2 2 3" xfId="505"/>
    <cellStyle name="Обычный 2 5 2 2 2 3 2" xfId="1236"/>
    <cellStyle name="Обычный 2 5 2 2 2 4" xfId="884"/>
    <cellStyle name="Обычный 2 5 2 2 3" xfId="95"/>
    <cellStyle name="Обычный 2 5 2 2 3 2" xfId="507"/>
    <cellStyle name="Обычный 2 5 2 2 3 2 2" xfId="1238"/>
    <cellStyle name="Обычный 2 5 2 2 3 3" xfId="886"/>
    <cellStyle name="Обычный 2 5 2 2 4" xfId="504"/>
    <cellStyle name="Обычный 2 5 2 2 4 2" xfId="1235"/>
    <cellStyle name="Обычный 2 5 2 2 5" xfId="883"/>
    <cellStyle name="Обычный 2 5 2 3" xfId="96"/>
    <cellStyle name="Обычный 2 5 2 3 2" xfId="97"/>
    <cellStyle name="Обычный 2 5 2 3 2 2" xfId="509"/>
    <cellStyle name="Обычный 2 5 2 3 2 2 2" xfId="1240"/>
    <cellStyle name="Обычный 2 5 2 3 2 3" xfId="888"/>
    <cellStyle name="Обычный 2 5 2 3 3" xfId="508"/>
    <cellStyle name="Обычный 2 5 2 3 3 2" xfId="1239"/>
    <cellStyle name="Обычный 2 5 2 3 4" xfId="887"/>
    <cellStyle name="Обычный 2 5 2 4" xfId="98"/>
    <cellStyle name="Обычный 2 5 2 4 2" xfId="510"/>
    <cellStyle name="Обычный 2 5 2 4 2 2" xfId="1241"/>
    <cellStyle name="Обычный 2 5 2 4 3" xfId="889"/>
    <cellStyle name="Обычный 2 5 2 5" xfId="503"/>
    <cellStyle name="Обычный 2 5 2 5 2" xfId="1234"/>
    <cellStyle name="Обычный 2 5 2 6" xfId="882"/>
    <cellStyle name="Обычный 2 5 3" xfId="99"/>
    <cellStyle name="Обычный 2 5 3 2" xfId="100"/>
    <cellStyle name="Обычный 2 5 3 2 2" xfId="101"/>
    <cellStyle name="Обычный 2 5 3 2 2 2" xfId="513"/>
    <cellStyle name="Обычный 2 5 3 2 2 2 2" xfId="1244"/>
    <cellStyle name="Обычный 2 5 3 2 2 3" xfId="892"/>
    <cellStyle name="Обычный 2 5 3 2 3" xfId="512"/>
    <cellStyle name="Обычный 2 5 3 2 3 2" xfId="1243"/>
    <cellStyle name="Обычный 2 5 3 2 4" xfId="891"/>
    <cellStyle name="Обычный 2 5 3 3" xfId="102"/>
    <cellStyle name="Обычный 2 5 3 3 2" xfId="514"/>
    <cellStyle name="Обычный 2 5 3 3 2 2" xfId="1245"/>
    <cellStyle name="Обычный 2 5 3 3 3" xfId="893"/>
    <cellStyle name="Обычный 2 5 3 4" xfId="511"/>
    <cellStyle name="Обычный 2 5 3 4 2" xfId="1242"/>
    <cellStyle name="Обычный 2 5 3 5" xfId="890"/>
    <cellStyle name="Обычный 2 5 4" xfId="103"/>
    <cellStyle name="Обычный 2 5 4 2" xfId="104"/>
    <cellStyle name="Обычный 2 5 4 2 2" xfId="516"/>
    <cellStyle name="Обычный 2 5 4 2 2 2" xfId="1247"/>
    <cellStyle name="Обычный 2 5 4 2 3" xfId="895"/>
    <cellStyle name="Обычный 2 5 4 3" xfId="515"/>
    <cellStyle name="Обычный 2 5 4 3 2" xfId="1246"/>
    <cellStyle name="Обычный 2 5 4 4" xfId="894"/>
    <cellStyle name="Обычный 2 5 5" xfId="105"/>
    <cellStyle name="Обычный 2 5 5 2" xfId="517"/>
    <cellStyle name="Обычный 2 5 5 2 2" xfId="1248"/>
    <cellStyle name="Обычный 2 5 5 3" xfId="896"/>
    <cellStyle name="Обычный 2 5 6" xfId="502"/>
    <cellStyle name="Обычный 2 5 6 2" xfId="1233"/>
    <cellStyle name="Обычный 2 5 7" xfId="881"/>
    <cellStyle name="Обычный 2 5_Отчет за 2015 год" xfId="106"/>
    <cellStyle name="Обычный 2 6" xfId="107"/>
    <cellStyle name="Обычный 2 6 2" xfId="108"/>
    <cellStyle name="Обычный 2 6 2 2" xfId="109"/>
    <cellStyle name="Обычный 2 6 2 2 2" xfId="110"/>
    <cellStyle name="Обычный 2 6 2 2 2 2" xfId="521"/>
    <cellStyle name="Обычный 2 6 2 2 2 2 2" xfId="1252"/>
    <cellStyle name="Обычный 2 6 2 2 2 3" xfId="900"/>
    <cellStyle name="Обычный 2 6 2 2 3" xfId="520"/>
    <cellStyle name="Обычный 2 6 2 2 3 2" xfId="1251"/>
    <cellStyle name="Обычный 2 6 2 2 4" xfId="899"/>
    <cellStyle name="Обычный 2 6 2 3" xfId="111"/>
    <cellStyle name="Обычный 2 6 2 3 2" xfId="522"/>
    <cellStyle name="Обычный 2 6 2 3 2 2" xfId="1253"/>
    <cellStyle name="Обычный 2 6 2 3 3" xfId="901"/>
    <cellStyle name="Обычный 2 6 2 4" xfId="519"/>
    <cellStyle name="Обычный 2 6 2 4 2" xfId="1250"/>
    <cellStyle name="Обычный 2 6 2 5" xfId="898"/>
    <cellStyle name="Обычный 2 6 3" xfId="112"/>
    <cellStyle name="Обычный 2 6 3 2" xfId="113"/>
    <cellStyle name="Обычный 2 6 3 2 2" xfId="524"/>
    <cellStyle name="Обычный 2 6 3 2 2 2" xfId="1255"/>
    <cellStyle name="Обычный 2 6 3 2 3" xfId="903"/>
    <cellStyle name="Обычный 2 6 3 3" xfId="523"/>
    <cellStyle name="Обычный 2 6 3 3 2" xfId="1254"/>
    <cellStyle name="Обычный 2 6 3 4" xfId="902"/>
    <cellStyle name="Обычный 2 6 4" xfId="114"/>
    <cellStyle name="Обычный 2 6 4 2" xfId="525"/>
    <cellStyle name="Обычный 2 6 4 2 2" xfId="1256"/>
    <cellStyle name="Обычный 2 6 4 3" xfId="904"/>
    <cellStyle name="Обычный 2 6 5" xfId="518"/>
    <cellStyle name="Обычный 2 6 5 2" xfId="1249"/>
    <cellStyle name="Обычный 2 6 6" xfId="897"/>
    <cellStyle name="Обычный 2 7" xfId="115"/>
    <cellStyle name="Обычный 2 7 2" xfId="116"/>
    <cellStyle name="Обычный 2 7 2 2" xfId="117"/>
    <cellStyle name="Обычный 2 7 2 2 2" xfId="118"/>
    <cellStyle name="Обычный 2 7 2 2 2 2" xfId="529"/>
    <cellStyle name="Обычный 2 7 2 2 2 2 2" xfId="1260"/>
    <cellStyle name="Обычный 2 7 2 2 2 3" xfId="908"/>
    <cellStyle name="Обычный 2 7 2 2 3" xfId="528"/>
    <cellStyle name="Обычный 2 7 2 2 3 2" xfId="1259"/>
    <cellStyle name="Обычный 2 7 2 2 4" xfId="907"/>
    <cellStyle name="Обычный 2 7 2 3" xfId="119"/>
    <cellStyle name="Обычный 2 7 2 3 2" xfId="530"/>
    <cellStyle name="Обычный 2 7 2 3 2 2" xfId="1261"/>
    <cellStyle name="Обычный 2 7 2 3 3" xfId="909"/>
    <cellStyle name="Обычный 2 7 2 4" xfId="527"/>
    <cellStyle name="Обычный 2 7 2 4 2" xfId="1258"/>
    <cellStyle name="Обычный 2 7 2 5" xfId="906"/>
    <cellStyle name="Обычный 2 7 3" xfId="120"/>
    <cellStyle name="Обычный 2 7 3 2" xfId="121"/>
    <cellStyle name="Обычный 2 7 3 2 2" xfId="532"/>
    <cellStyle name="Обычный 2 7 3 2 2 2" xfId="1263"/>
    <cellStyle name="Обычный 2 7 3 2 3" xfId="911"/>
    <cellStyle name="Обычный 2 7 3 3" xfId="531"/>
    <cellStyle name="Обычный 2 7 3 3 2" xfId="1262"/>
    <cellStyle name="Обычный 2 7 3 4" xfId="910"/>
    <cellStyle name="Обычный 2 7 4" xfId="122"/>
    <cellStyle name="Обычный 2 7 4 2" xfId="533"/>
    <cellStyle name="Обычный 2 7 4 2 2" xfId="1264"/>
    <cellStyle name="Обычный 2 7 4 3" xfId="912"/>
    <cellStyle name="Обычный 2 7 5" xfId="526"/>
    <cellStyle name="Обычный 2 7 5 2" xfId="1257"/>
    <cellStyle name="Обычный 2 7 6" xfId="905"/>
    <cellStyle name="Обычный 2 8" xfId="123"/>
    <cellStyle name="Обычный 2 8 2" xfId="124"/>
    <cellStyle name="Обычный 2 8 2 2" xfId="125"/>
    <cellStyle name="Обычный 2 8 2 2 2" xfId="536"/>
    <cellStyle name="Обычный 2 8 2 2 2 2" xfId="1267"/>
    <cellStyle name="Обычный 2 8 2 2 3" xfId="915"/>
    <cellStyle name="Обычный 2 8 2 3" xfId="535"/>
    <cellStyle name="Обычный 2 8 2 3 2" xfId="1266"/>
    <cellStyle name="Обычный 2 8 2 4" xfId="914"/>
    <cellStyle name="Обычный 2 8 3" xfId="126"/>
    <cellStyle name="Обычный 2 8 3 2" xfId="537"/>
    <cellStyle name="Обычный 2 8 3 2 2" xfId="1268"/>
    <cellStyle name="Обычный 2 8 3 3" xfId="916"/>
    <cellStyle name="Обычный 2 8 4" xfId="534"/>
    <cellStyle name="Обычный 2 8 4 2" xfId="1265"/>
    <cellStyle name="Обычный 2 8 5" xfId="913"/>
    <cellStyle name="Обычный 2 9" xfId="127"/>
    <cellStyle name="Обычный 2 9 2" xfId="128"/>
    <cellStyle name="Обычный 2 9 2 2" xfId="539"/>
    <cellStyle name="Обычный 2 9 2 2 2" xfId="1270"/>
    <cellStyle name="Обычный 2 9 2 3" xfId="918"/>
    <cellStyle name="Обычный 2 9 3" xfId="538"/>
    <cellStyle name="Обычный 2 9 3 2" xfId="1269"/>
    <cellStyle name="Обычный 2 9 4" xfId="917"/>
    <cellStyle name="Обычный 2_Отчет за 2015 год" xfId="129"/>
    <cellStyle name="Обычный 3" xfId="130"/>
    <cellStyle name="Обычный 3 10" xfId="540"/>
    <cellStyle name="Обычный 3 10 2" xfId="1271"/>
    <cellStyle name="Обычный 3 11" xfId="919"/>
    <cellStyle name="Обычный 3 2" xfId="131"/>
    <cellStyle name="Обычный 3 2 2" xfId="132"/>
    <cellStyle name="Обычный 3 2 2 2" xfId="133"/>
    <cellStyle name="Обычный 3 2 2 2 2" xfId="134"/>
    <cellStyle name="Обычный 3 2 2 2 2 2" xfId="135"/>
    <cellStyle name="Обычный 3 2 2 2 2 2 2" xfId="136"/>
    <cellStyle name="Обычный 3 2 2 2 2 2 2 2" xfId="546"/>
    <cellStyle name="Обычный 3 2 2 2 2 2 2 2 2" xfId="1277"/>
    <cellStyle name="Обычный 3 2 2 2 2 2 2 3" xfId="925"/>
    <cellStyle name="Обычный 3 2 2 2 2 2 3" xfId="545"/>
    <cellStyle name="Обычный 3 2 2 2 2 2 3 2" xfId="1276"/>
    <cellStyle name="Обычный 3 2 2 2 2 2 4" xfId="924"/>
    <cellStyle name="Обычный 3 2 2 2 2 3" xfId="137"/>
    <cellStyle name="Обычный 3 2 2 2 2 3 2" xfId="547"/>
    <cellStyle name="Обычный 3 2 2 2 2 3 2 2" xfId="1278"/>
    <cellStyle name="Обычный 3 2 2 2 2 3 3" xfId="926"/>
    <cellStyle name="Обычный 3 2 2 2 2 4" xfId="544"/>
    <cellStyle name="Обычный 3 2 2 2 2 4 2" xfId="1275"/>
    <cellStyle name="Обычный 3 2 2 2 2 5" xfId="923"/>
    <cellStyle name="Обычный 3 2 2 2 3" xfId="138"/>
    <cellStyle name="Обычный 3 2 2 2 3 2" xfId="139"/>
    <cellStyle name="Обычный 3 2 2 2 3 2 2" xfId="549"/>
    <cellStyle name="Обычный 3 2 2 2 3 2 2 2" xfId="1280"/>
    <cellStyle name="Обычный 3 2 2 2 3 2 3" xfId="928"/>
    <cellStyle name="Обычный 3 2 2 2 3 3" xfId="548"/>
    <cellStyle name="Обычный 3 2 2 2 3 3 2" xfId="1279"/>
    <cellStyle name="Обычный 3 2 2 2 3 4" xfId="927"/>
    <cellStyle name="Обычный 3 2 2 2 4" xfId="140"/>
    <cellStyle name="Обычный 3 2 2 2 4 2" xfId="550"/>
    <cellStyle name="Обычный 3 2 2 2 4 2 2" xfId="1281"/>
    <cellStyle name="Обычный 3 2 2 2 4 3" xfId="929"/>
    <cellStyle name="Обычный 3 2 2 2 5" xfId="543"/>
    <cellStyle name="Обычный 3 2 2 2 5 2" xfId="1274"/>
    <cellStyle name="Обычный 3 2 2 2 6" xfId="922"/>
    <cellStyle name="Обычный 3 2 2 3" xfId="141"/>
    <cellStyle name="Обычный 3 2 2 3 2" xfId="142"/>
    <cellStyle name="Обычный 3 2 2 3 2 2" xfId="143"/>
    <cellStyle name="Обычный 3 2 2 3 2 2 2" xfId="553"/>
    <cellStyle name="Обычный 3 2 2 3 2 2 2 2" xfId="1284"/>
    <cellStyle name="Обычный 3 2 2 3 2 2 3" xfId="932"/>
    <cellStyle name="Обычный 3 2 2 3 2 3" xfId="552"/>
    <cellStyle name="Обычный 3 2 2 3 2 3 2" xfId="1283"/>
    <cellStyle name="Обычный 3 2 2 3 2 4" xfId="931"/>
    <cellStyle name="Обычный 3 2 2 3 3" xfId="144"/>
    <cellStyle name="Обычный 3 2 2 3 3 2" xfId="554"/>
    <cellStyle name="Обычный 3 2 2 3 3 2 2" xfId="1285"/>
    <cellStyle name="Обычный 3 2 2 3 3 3" xfId="933"/>
    <cellStyle name="Обычный 3 2 2 3 4" xfId="551"/>
    <cellStyle name="Обычный 3 2 2 3 4 2" xfId="1282"/>
    <cellStyle name="Обычный 3 2 2 3 5" xfId="930"/>
    <cellStyle name="Обычный 3 2 2 4" xfId="145"/>
    <cellStyle name="Обычный 3 2 2 4 2" xfId="146"/>
    <cellStyle name="Обычный 3 2 2 4 2 2" xfId="556"/>
    <cellStyle name="Обычный 3 2 2 4 2 2 2" xfId="1287"/>
    <cellStyle name="Обычный 3 2 2 4 2 3" xfId="935"/>
    <cellStyle name="Обычный 3 2 2 4 3" xfId="555"/>
    <cellStyle name="Обычный 3 2 2 4 3 2" xfId="1286"/>
    <cellStyle name="Обычный 3 2 2 4 4" xfId="934"/>
    <cellStyle name="Обычный 3 2 2 5" xfId="147"/>
    <cellStyle name="Обычный 3 2 2 5 2" xfId="557"/>
    <cellStyle name="Обычный 3 2 2 5 2 2" xfId="1288"/>
    <cellStyle name="Обычный 3 2 2 5 3" xfId="936"/>
    <cellStyle name="Обычный 3 2 2 6" xfId="542"/>
    <cellStyle name="Обычный 3 2 2 6 2" xfId="1273"/>
    <cellStyle name="Обычный 3 2 2 7" xfId="921"/>
    <cellStyle name="Обычный 3 2 2_Отчет за 2015 год" xfId="148"/>
    <cellStyle name="Обычный 3 2 3" xfId="149"/>
    <cellStyle name="Обычный 3 2 3 2" xfId="150"/>
    <cellStyle name="Обычный 3 2 3 2 2" xfId="151"/>
    <cellStyle name="Обычный 3 2 3 2 2 2" xfId="152"/>
    <cellStyle name="Обычный 3 2 3 2 2 2 2" xfId="561"/>
    <cellStyle name="Обычный 3 2 3 2 2 2 2 2" xfId="1292"/>
    <cellStyle name="Обычный 3 2 3 2 2 2 3" xfId="940"/>
    <cellStyle name="Обычный 3 2 3 2 2 3" xfId="560"/>
    <cellStyle name="Обычный 3 2 3 2 2 3 2" xfId="1291"/>
    <cellStyle name="Обычный 3 2 3 2 2 4" xfId="939"/>
    <cellStyle name="Обычный 3 2 3 2 3" xfId="153"/>
    <cellStyle name="Обычный 3 2 3 2 3 2" xfId="562"/>
    <cellStyle name="Обычный 3 2 3 2 3 2 2" xfId="1293"/>
    <cellStyle name="Обычный 3 2 3 2 3 3" xfId="941"/>
    <cellStyle name="Обычный 3 2 3 2 4" xfId="559"/>
    <cellStyle name="Обычный 3 2 3 2 4 2" xfId="1290"/>
    <cellStyle name="Обычный 3 2 3 2 5" xfId="938"/>
    <cellStyle name="Обычный 3 2 3 3" xfId="154"/>
    <cellStyle name="Обычный 3 2 3 3 2" xfId="155"/>
    <cellStyle name="Обычный 3 2 3 3 2 2" xfId="564"/>
    <cellStyle name="Обычный 3 2 3 3 2 2 2" xfId="1295"/>
    <cellStyle name="Обычный 3 2 3 3 2 3" xfId="943"/>
    <cellStyle name="Обычный 3 2 3 3 3" xfId="563"/>
    <cellStyle name="Обычный 3 2 3 3 3 2" xfId="1294"/>
    <cellStyle name="Обычный 3 2 3 3 4" xfId="942"/>
    <cellStyle name="Обычный 3 2 3 4" xfId="156"/>
    <cellStyle name="Обычный 3 2 3 4 2" xfId="565"/>
    <cellStyle name="Обычный 3 2 3 4 2 2" xfId="1296"/>
    <cellStyle name="Обычный 3 2 3 4 3" xfId="944"/>
    <cellStyle name="Обычный 3 2 3 5" xfId="558"/>
    <cellStyle name="Обычный 3 2 3 5 2" xfId="1289"/>
    <cellStyle name="Обычный 3 2 3 6" xfId="937"/>
    <cellStyle name="Обычный 3 2 4" xfId="157"/>
    <cellStyle name="Обычный 3 2 4 2" xfId="158"/>
    <cellStyle name="Обычный 3 2 4 2 2" xfId="159"/>
    <cellStyle name="Обычный 3 2 4 2 2 2" xfId="568"/>
    <cellStyle name="Обычный 3 2 4 2 2 2 2" xfId="1299"/>
    <cellStyle name="Обычный 3 2 4 2 2 3" xfId="947"/>
    <cellStyle name="Обычный 3 2 4 2 3" xfId="567"/>
    <cellStyle name="Обычный 3 2 4 2 3 2" xfId="1298"/>
    <cellStyle name="Обычный 3 2 4 2 4" xfId="946"/>
    <cellStyle name="Обычный 3 2 4 3" xfId="160"/>
    <cellStyle name="Обычный 3 2 4 3 2" xfId="569"/>
    <cellStyle name="Обычный 3 2 4 3 2 2" xfId="1300"/>
    <cellStyle name="Обычный 3 2 4 3 3" xfId="948"/>
    <cellStyle name="Обычный 3 2 4 4" xfId="566"/>
    <cellStyle name="Обычный 3 2 4 4 2" xfId="1297"/>
    <cellStyle name="Обычный 3 2 4 5" xfId="945"/>
    <cellStyle name="Обычный 3 2 5" xfId="161"/>
    <cellStyle name="Обычный 3 2 5 2" xfId="162"/>
    <cellStyle name="Обычный 3 2 5 2 2" xfId="571"/>
    <cellStyle name="Обычный 3 2 5 2 2 2" xfId="1302"/>
    <cellStyle name="Обычный 3 2 5 2 3" xfId="950"/>
    <cellStyle name="Обычный 3 2 5 3" xfId="570"/>
    <cellStyle name="Обычный 3 2 5 3 2" xfId="1301"/>
    <cellStyle name="Обычный 3 2 5 4" xfId="949"/>
    <cellStyle name="Обычный 3 2 6" xfId="163"/>
    <cellStyle name="Обычный 3 2 6 2" xfId="572"/>
    <cellStyle name="Обычный 3 2 6 2 2" xfId="1303"/>
    <cellStyle name="Обычный 3 2 6 3" xfId="951"/>
    <cellStyle name="Обычный 3 2 7" xfId="541"/>
    <cellStyle name="Обычный 3 2 7 2" xfId="1272"/>
    <cellStyle name="Обычный 3 2 8" xfId="920"/>
    <cellStyle name="Обычный 3 2_Отчет за 2015 год" xfId="164"/>
    <cellStyle name="Обычный 3 3" xfId="165"/>
    <cellStyle name="Обычный 3 3 2" xfId="166"/>
    <cellStyle name="Обычный 3 3 2 2" xfId="167"/>
    <cellStyle name="Обычный 3 3 2 2 2" xfId="168"/>
    <cellStyle name="Обычный 3 3 2 2 2 2" xfId="169"/>
    <cellStyle name="Обычный 3 3 2 2 2 2 2" xfId="170"/>
    <cellStyle name="Обычный 3 3 2 2 2 2 2 2" xfId="578"/>
    <cellStyle name="Обычный 3 3 2 2 2 2 2 2 2" xfId="1309"/>
    <cellStyle name="Обычный 3 3 2 2 2 2 2 3" xfId="957"/>
    <cellStyle name="Обычный 3 3 2 2 2 2 3" xfId="577"/>
    <cellStyle name="Обычный 3 3 2 2 2 2 3 2" xfId="1308"/>
    <cellStyle name="Обычный 3 3 2 2 2 2 4" xfId="956"/>
    <cellStyle name="Обычный 3 3 2 2 2 3" xfId="171"/>
    <cellStyle name="Обычный 3 3 2 2 2 3 2" xfId="579"/>
    <cellStyle name="Обычный 3 3 2 2 2 3 2 2" xfId="1310"/>
    <cellStyle name="Обычный 3 3 2 2 2 3 3" xfId="958"/>
    <cellStyle name="Обычный 3 3 2 2 2 4" xfId="576"/>
    <cellStyle name="Обычный 3 3 2 2 2 4 2" xfId="1307"/>
    <cellStyle name="Обычный 3 3 2 2 2 5" xfId="955"/>
    <cellStyle name="Обычный 3 3 2 2 3" xfId="172"/>
    <cellStyle name="Обычный 3 3 2 2 3 2" xfId="173"/>
    <cellStyle name="Обычный 3 3 2 2 3 2 2" xfId="581"/>
    <cellStyle name="Обычный 3 3 2 2 3 2 2 2" xfId="1312"/>
    <cellStyle name="Обычный 3 3 2 2 3 2 3" xfId="960"/>
    <cellStyle name="Обычный 3 3 2 2 3 3" xfId="580"/>
    <cellStyle name="Обычный 3 3 2 2 3 3 2" xfId="1311"/>
    <cellStyle name="Обычный 3 3 2 2 3 4" xfId="959"/>
    <cellStyle name="Обычный 3 3 2 2 4" xfId="174"/>
    <cellStyle name="Обычный 3 3 2 2 4 2" xfId="582"/>
    <cellStyle name="Обычный 3 3 2 2 4 2 2" xfId="1313"/>
    <cellStyle name="Обычный 3 3 2 2 4 3" xfId="961"/>
    <cellStyle name="Обычный 3 3 2 2 5" xfId="575"/>
    <cellStyle name="Обычный 3 3 2 2 5 2" xfId="1306"/>
    <cellStyle name="Обычный 3 3 2 2 6" xfId="954"/>
    <cellStyle name="Обычный 3 3 2 3" xfId="175"/>
    <cellStyle name="Обычный 3 3 2 3 2" xfId="176"/>
    <cellStyle name="Обычный 3 3 2 3 2 2" xfId="177"/>
    <cellStyle name="Обычный 3 3 2 3 2 2 2" xfId="585"/>
    <cellStyle name="Обычный 3 3 2 3 2 2 2 2" xfId="1316"/>
    <cellStyle name="Обычный 3 3 2 3 2 2 3" xfId="964"/>
    <cellStyle name="Обычный 3 3 2 3 2 3" xfId="584"/>
    <cellStyle name="Обычный 3 3 2 3 2 3 2" xfId="1315"/>
    <cellStyle name="Обычный 3 3 2 3 2 4" xfId="963"/>
    <cellStyle name="Обычный 3 3 2 3 3" xfId="178"/>
    <cellStyle name="Обычный 3 3 2 3 3 2" xfId="586"/>
    <cellStyle name="Обычный 3 3 2 3 3 2 2" xfId="1317"/>
    <cellStyle name="Обычный 3 3 2 3 3 3" xfId="965"/>
    <cellStyle name="Обычный 3 3 2 3 4" xfId="583"/>
    <cellStyle name="Обычный 3 3 2 3 4 2" xfId="1314"/>
    <cellStyle name="Обычный 3 3 2 3 5" xfId="962"/>
    <cellStyle name="Обычный 3 3 2 4" xfId="179"/>
    <cellStyle name="Обычный 3 3 2 4 2" xfId="180"/>
    <cellStyle name="Обычный 3 3 2 4 2 2" xfId="588"/>
    <cellStyle name="Обычный 3 3 2 4 2 2 2" xfId="1319"/>
    <cellStyle name="Обычный 3 3 2 4 2 3" xfId="967"/>
    <cellStyle name="Обычный 3 3 2 4 3" xfId="587"/>
    <cellStyle name="Обычный 3 3 2 4 3 2" xfId="1318"/>
    <cellStyle name="Обычный 3 3 2 4 4" xfId="966"/>
    <cellStyle name="Обычный 3 3 2 5" xfId="181"/>
    <cellStyle name="Обычный 3 3 2 5 2" xfId="589"/>
    <cellStyle name="Обычный 3 3 2 5 2 2" xfId="1320"/>
    <cellStyle name="Обычный 3 3 2 5 3" xfId="968"/>
    <cellStyle name="Обычный 3 3 2 6" xfId="574"/>
    <cellStyle name="Обычный 3 3 2 6 2" xfId="1305"/>
    <cellStyle name="Обычный 3 3 2 7" xfId="953"/>
    <cellStyle name="Обычный 3 3 2_Отчет за 2015 год" xfId="182"/>
    <cellStyle name="Обычный 3 3 3" xfId="183"/>
    <cellStyle name="Обычный 3 3 3 2" xfId="184"/>
    <cellStyle name="Обычный 3 3 3 2 2" xfId="185"/>
    <cellStyle name="Обычный 3 3 3 2 2 2" xfId="186"/>
    <cellStyle name="Обычный 3 3 3 2 2 2 2" xfId="593"/>
    <cellStyle name="Обычный 3 3 3 2 2 2 2 2" xfId="1324"/>
    <cellStyle name="Обычный 3 3 3 2 2 2 3" xfId="972"/>
    <cellStyle name="Обычный 3 3 3 2 2 3" xfId="592"/>
    <cellStyle name="Обычный 3 3 3 2 2 3 2" xfId="1323"/>
    <cellStyle name="Обычный 3 3 3 2 2 4" xfId="971"/>
    <cellStyle name="Обычный 3 3 3 2 3" xfId="187"/>
    <cellStyle name="Обычный 3 3 3 2 3 2" xfId="594"/>
    <cellStyle name="Обычный 3 3 3 2 3 2 2" xfId="1325"/>
    <cellStyle name="Обычный 3 3 3 2 3 3" xfId="973"/>
    <cellStyle name="Обычный 3 3 3 2 4" xfId="591"/>
    <cellStyle name="Обычный 3 3 3 2 4 2" xfId="1322"/>
    <cellStyle name="Обычный 3 3 3 2 5" xfId="970"/>
    <cellStyle name="Обычный 3 3 3 3" xfId="188"/>
    <cellStyle name="Обычный 3 3 3 3 2" xfId="189"/>
    <cellStyle name="Обычный 3 3 3 3 2 2" xfId="596"/>
    <cellStyle name="Обычный 3 3 3 3 2 2 2" xfId="1327"/>
    <cellStyle name="Обычный 3 3 3 3 2 3" xfId="975"/>
    <cellStyle name="Обычный 3 3 3 3 3" xfId="595"/>
    <cellStyle name="Обычный 3 3 3 3 3 2" xfId="1326"/>
    <cellStyle name="Обычный 3 3 3 3 4" xfId="974"/>
    <cellStyle name="Обычный 3 3 3 4" xfId="190"/>
    <cellStyle name="Обычный 3 3 3 4 2" xfId="597"/>
    <cellStyle name="Обычный 3 3 3 4 2 2" xfId="1328"/>
    <cellStyle name="Обычный 3 3 3 4 3" xfId="976"/>
    <cellStyle name="Обычный 3 3 3 5" xfId="590"/>
    <cellStyle name="Обычный 3 3 3 5 2" xfId="1321"/>
    <cellStyle name="Обычный 3 3 3 6" xfId="969"/>
    <cellStyle name="Обычный 3 3 4" xfId="191"/>
    <cellStyle name="Обычный 3 3 4 2" xfId="192"/>
    <cellStyle name="Обычный 3 3 4 2 2" xfId="193"/>
    <cellStyle name="Обычный 3 3 4 2 2 2" xfId="600"/>
    <cellStyle name="Обычный 3 3 4 2 2 2 2" xfId="1331"/>
    <cellStyle name="Обычный 3 3 4 2 2 3" xfId="979"/>
    <cellStyle name="Обычный 3 3 4 2 3" xfId="599"/>
    <cellStyle name="Обычный 3 3 4 2 3 2" xfId="1330"/>
    <cellStyle name="Обычный 3 3 4 2 4" xfId="978"/>
    <cellStyle name="Обычный 3 3 4 3" xfId="194"/>
    <cellStyle name="Обычный 3 3 4 3 2" xfId="601"/>
    <cellStyle name="Обычный 3 3 4 3 2 2" xfId="1332"/>
    <cellStyle name="Обычный 3 3 4 3 3" xfId="980"/>
    <cellStyle name="Обычный 3 3 4 4" xfId="598"/>
    <cellStyle name="Обычный 3 3 4 4 2" xfId="1329"/>
    <cellStyle name="Обычный 3 3 4 5" xfId="977"/>
    <cellStyle name="Обычный 3 3 5" xfId="195"/>
    <cellStyle name="Обычный 3 3 5 2" xfId="196"/>
    <cellStyle name="Обычный 3 3 5 2 2" xfId="603"/>
    <cellStyle name="Обычный 3 3 5 2 2 2" xfId="1334"/>
    <cellStyle name="Обычный 3 3 5 2 3" xfId="982"/>
    <cellStyle name="Обычный 3 3 5 3" xfId="602"/>
    <cellStyle name="Обычный 3 3 5 3 2" xfId="1333"/>
    <cellStyle name="Обычный 3 3 5 4" xfId="981"/>
    <cellStyle name="Обычный 3 3 6" xfId="197"/>
    <cellStyle name="Обычный 3 3 6 2" xfId="604"/>
    <cellStyle name="Обычный 3 3 6 2 2" xfId="1335"/>
    <cellStyle name="Обычный 3 3 6 3" xfId="983"/>
    <cellStyle name="Обычный 3 3 7" xfId="573"/>
    <cellStyle name="Обычный 3 3 7 2" xfId="1304"/>
    <cellStyle name="Обычный 3 3 8" xfId="952"/>
    <cellStyle name="Обычный 3 3_Отчет за 2015 год" xfId="198"/>
    <cellStyle name="Обычный 3 4" xfId="199"/>
    <cellStyle name="Обычный 3 4 2" xfId="200"/>
    <cellStyle name="Обычный 3 4 2 2" xfId="201"/>
    <cellStyle name="Обычный 3 4 2 2 2" xfId="202"/>
    <cellStyle name="Обычный 3 4 2 2 2 2" xfId="203"/>
    <cellStyle name="Обычный 3 4 2 2 2 2 2" xfId="609"/>
    <cellStyle name="Обычный 3 4 2 2 2 2 2 2" xfId="1340"/>
    <cellStyle name="Обычный 3 4 2 2 2 2 3" xfId="988"/>
    <cellStyle name="Обычный 3 4 2 2 2 3" xfId="608"/>
    <cellStyle name="Обычный 3 4 2 2 2 3 2" xfId="1339"/>
    <cellStyle name="Обычный 3 4 2 2 2 4" xfId="987"/>
    <cellStyle name="Обычный 3 4 2 2 3" xfId="204"/>
    <cellStyle name="Обычный 3 4 2 2 3 2" xfId="610"/>
    <cellStyle name="Обычный 3 4 2 2 3 2 2" xfId="1341"/>
    <cellStyle name="Обычный 3 4 2 2 3 3" xfId="989"/>
    <cellStyle name="Обычный 3 4 2 2 4" xfId="607"/>
    <cellStyle name="Обычный 3 4 2 2 4 2" xfId="1338"/>
    <cellStyle name="Обычный 3 4 2 2 5" xfId="986"/>
    <cellStyle name="Обычный 3 4 2 3" xfId="205"/>
    <cellStyle name="Обычный 3 4 2 3 2" xfId="206"/>
    <cellStyle name="Обычный 3 4 2 3 2 2" xfId="612"/>
    <cellStyle name="Обычный 3 4 2 3 2 2 2" xfId="1343"/>
    <cellStyle name="Обычный 3 4 2 3 2 3" xfId="991"/>
    <cellStyle name="Обычный 3 4 2 3 3" xfId="611"/>
    <cellStyle name="Обычный 3 4 2 3 3 2" xfId="1342"/>
    <cellStyle name="Обычный 3 4 2 3 4" xfId="990"/>
    <cellStyle name="Обычный 3 4 2 4" xfId="207"/>
    <cellStyle name="Обычный 3 4 2 4 2" xfId="613"/>
    <cellStyle name="Обычный 3 4 2 4 2 2" xfId="1344"/>
    <cellStyle name="Обычный 3 4 2 4 3" xfId="992"/>
    <cellStyle name="Обычный 3 4 2 5" xfId="606"/>
    <cellStyle name="Обычный 3 4 2 5 2" xfId="1337"/>
    <cellStyle name="Обычный 3 4 2 6" xfId="985"/>
    <cellStyle name="Обычный 3 4 3" xfId="208"/>
    <cellStyle name="Обычный 3 4 3 2" xfId="209"/>
    <cellStyle name="Обычный 3 4 3 2 2" xfId="210"/>
    <cellStyle name="Обычный 3 4 3 2 2 2" xfId="616"/>
    <cellStyle name="Обычный 3 4 3 2 2 2 2" xfId="1347"/>
    <cellStyle name="Обычный 3 4 3 2 2 3" xfId="995"/>
    <cellStyle name="Обычный 3 4 3 2 3" xfId="615"/>
    <cellStyle name="Обычный 3 4 3 2 3 2" xfId="1346"/>
    <cellStyle name="Обычный 3 4 3 2 4" xfId="994"/>
    <cellStyle name="Обычный 3 4 3 3" xfId="211"/>
    <cellStyle name="Обычный 3 4 3 3 2" xfId="617"/>
    <cellStyle name="Обычный 3 4 3 3 2 2" xfId="1348"/>
    <cellStyle name="Обычный 3 4 3 3 3" xfId="996"/>
    <cellStyle name="Обычный 3 4 3 4" xfId="614"/>
    <cellStyle name="Обычный 3 4 3 4 2" xfId="1345"/>
    <cellStyle name="Обычный 3 4 3 5" xfId="993"/>
    <cellStyle name="Обычный 3 4 4" xfId="212"/>
    <cellStyle name="Обычный 3 4 4 2" xfId="213"/>
    <cellStyle name="Обычный 3 4 4 2 2" xfId="619"/>
    <cellStyle name="Обычный 3 4 4 2 2 2" xfId="1350"/>
    <cellStyle name="Обычный 3 4 4 2 3" xfId="998"/>
    <cellStyle name="Обычный 3 4 4 3" xfId="618"/>
    <cellStyle name="Обычный 3 4 4 3 2" xfId="1349"/>
    <cellStyle name="Обычный 3 4 4 4" xfId="997"/>
    <cellStyle name="Обычный 3 4 5" xfId="214"/>
    <cellStyle name="Обычный 3 4 5 2" xfId="620"/>
    <cellStyle name="Обычный 3 4 5 2 2" xfId="1351"/>
    <cellStyle name="Обычный 3 4 5 3" xfId="999"/>
    <cellStyle name="Обычный 3 4 6" xfId="605"/>
    <cellStyle name="Обычный 3 4 6 2" xfId="1336"/>
    <cellStyle name="Обычный 3 4 7" xfId="984"/>
    <cellStyle name="Обычный 3 4_Отчет за 2015 год" xfId="215"/>
    <cellStyle name="Обычный 3 5" xfId="216"/>
    <cellStyle name="Обычный 3 5 2" xfId="217"/>
    <cellStyle name="Обычный 3 5 2 2" xfId="218"/>
    <cellStyle name="Обычный 3 5 2 2 2" xfId="219"/>
    <cellStyle name="Обычный 3 5 2 2 2 2" xfId="624"/>
    <cellStyle name="Обычный 3 5 2 2 2 2 2" xfId="1355"/>
    <cellStyle name="Обычный 3 5 2 2 2 3" xfId="1003"/>
    <cellStyle name="Обычный 3 5 2 2 3" xfId="623"/>
    <cellStyle name="Обычный 3 5 2 2 3 2" xfId="1354"/>
    <cellStyle name="Обычный 3 5 2 2 4" xfId="1002"/>
    <cellStyle name="Обычный 3 5 2 3" xfId="220"/>
    <cellStyle name="Обычный 3 5 2 3 2" xfId="625"/>
    <cellStyle name="Обычный 3 5 2 3 2 2" xfId="1356"/>
    <cellStyle name="Обычный 3 5 2 3 3" xfId="1004"/>
    <cellStyle name="Обычный 3 5 2 4" xfId="622"/>
    <cellStyle name="Обычный 3 5 2 4 2" xfId="1353"/>
    <cellStyle name="Обычный 3 5 2 5" xfId="1001"/>
    <cellStyle name="Обычный 3 5 3" xfId="221"/>
    <cellStyle name="Обычный 3 5 3 2" xfId="222"/>
    <cellStyle name="Обычный 3 5 3 2 2" xfId="627"/>
    <cellStyle name="Обычный 3 5 3 2 2 2" xfId="1358"/>
    <cellStyle name="Обычный 3 5 3 2 3" xfId="1006"/>
    <cellStyle name="Обычный 3 5 3 3" xfId="626"/>
    <cellStyle name="Обычный 3 5 3 3 2" xfId="1357"/>
    <cellStyle name="Обычный 3 5 3 4" xfId="1005"/>
    <cellStyle name="Обычный 3 5 4" xfId="223"/>
    <cellStyle name="Обычный 3 5 4 2" xfId="628"/>
    <cellStyle name="Обычный 3 5 4 2 2" xfId="1359"/>
    <cellStyle name="Обычный 3 5 4 3" xfId="1007"/>
    <cellStyle name="Обычный 3 5 5" xfId="621"/>
    <cellStyle name="Обычный 3 5 5 2" xfId="1352"/>
    <cellStyle name="Обычный 3 5 6" xfId="1000"/>
    <cellStyle name="Обычный 3 6" xfId="224"/>
    <cellStyle name="Обычный 3 6 2" xfId="225"/>
    <cellStyle name="Обычный 3 6 2 2" xfId="226"/>
    <cellStyle name="Обычный 3 6 2 2 2" xfId="227"/>
    <cellStyle name="Обычный 3 6 2 2 2 2" xfId="632"/>
    <cellStyle name="Обычный 3 6 2 2 2 2 2" xfId="1363"/>
    <cellStyle name="Обычный 3 6 2 2 2 3" xfId="1011"/>
    <cellStyle name="Обычный 3 6 2 2 3" xfId="631"/>
    <cellStyle name="Обычный 3 6 2 2 3 2" xfId="1362"/>
    <cellStyle name="Обычный 3 6 2 2 4" xfId="1010"/>
    <cellStyle name="Обычный 3 6 2 3" xfId="228"/>
    <cellStyle name="Обычный 3 6 2 3 2" xfId="633"/>
    <cellStyle name="Обычный 3 6 2 3 2 2" xfId="1364"/>
    <cellStyle name="Обычный 3 6 2 3 3" xfId="1012"/>
    <cellStyle name="Обычный 3 6 2 4" xfId="630"/>
    <cellStyle name="Обычный 3 6 2 4 2" xfId="1361"/>
    <cellStyle name="Обычный 3 6 2 5" xfId="1009"/>
    <cellStyle name="Обычный 3 6 3" xfId="229"/>
    <cellStyle name="Обычный 3 6 3 2" xfId="230"/>
    <cellStyle name="Обычный 3 6 3 2 2" xfId="635"/>
    <cellStyle name="Обычный 3 6 3 2 2 2" xfId="1366"/>
    <cellStyle name="Обычный 3 6 3 2 3" xfId="1014"/>
    <cellStyle name="Обычный 3 6 3 3" xfId="634"/>
    <cellStyle name="Обычный 3 6 3 3 2" xfId="1365"/>
    <cellStyle name="Обычный 3 6 3 4" xfId="1013"/>
    <cellStyle name="Обычный 3 6 4" xfId="231"/>
    <cellStyle name="Обычный 3 6 4 2" xfId="636"/>
    <cellStyle name="Обычный 3 6 4 2 2" xfId="1367"/>
    <cellStyle name="Обычный 3 6 4 3" xfId="1015"/>
    <cellStyle name="Обычный 3 6 5" xfId="629"/>
    <cellStyle name="Обычный 3 6 5 2" xfId="1360"/>
    <cellStyle name="Обычный 3 6 6" xfId="1008"/>
    <cellStyle name="Обычный 3 7" xfId="232"/>
    <cellStyle name="Обычный 3 7 2" xfId="233"/>
    <cellStyle name="Обычный 3 7 2 2" xfId="234"/>
    <cellStyle name="Обычный 3 7 2 2 2" xfId="639"/>
    <cellStyle name="Обычный 3 7 2 2 2 2" xfId="1370"/>
    <cellStyle name="Обычный 3 7 2 2 3" xfId="1018"/>
    <cellStyle name="Обычный 3 7 2 3" xfId="638"/>
    <cellStyle name="Обычный 3 7 2 3 2" xfId="1369"/>
    <cellStyle name="Обычный 3 7 2 4" xfId="1017"/>
    <cellStyle name="Обычный 3 7 3" xfId="235"/>
    <cellStyle name="Обычный 3 7 3 2" xfId="640"/>
    <cellStyle name="Обычный 3 7 3 2 2" xfId="1371"/>
    <cellStyle name="Обычный 3 7 3 3" xfId="1019"/>
    <cellStyle name="Обычный 3 7 4" xfId="637"/>
    <cellStyle name="Обычный 3 7 4 2" xfId="1368"/>
    <cellStyle name="Обычный 3 7 5" xfId="1016"/>
    <cellStyle name="Обычный 3 8" xfId="236"/>
    <cellStyle name="Обычный 3 8 2" xfId="237"/>
    <cellStyle name="Обычный 3 8 2 2" xfId="642"/>
    <cellStyle name="Обычный 3 8 2 2 2" xfId="1373"/>
    <cellStyle name="Обычный 3 8 2 3" xfId="1021"/>
    <cellStyle name="Обычный 3 8 3" xfId="641"/>
    <cellStyle name="Обычный 3 8 3 2" xfId="1372"/>
    <cellStyle name="Обычный 3 8 4" xfId="1020"/>
    <cellStyle name="Обычный 3 9" xfId="238"/>
    <cellStyle name="Обычный 3 9 2" xfId="643"/>
    <cellStyle name="Обычный 3 9 2 2" xfId="1374"/>
    <cellStyle name="Обычный 3 9 3" xfId="1022"/>
    <cellStyle name="Обычный 3_Отчет за 2015 год" xfId="239"/>
    <cellStyle name="Обычный 4" xfId="240"/>
    <cellStyle name="Обычный 4 10" xfId="644"/>
    <cellStyle name="Обычный 4 10 2" xfId="1375"/>
    <cellStyle name="Обычный 4 11" xfId="1023"/>
    <cellStyle name="Обычный 4 2" xfId="241"/>
    <cellStyle name="Обычный 4 2 2" xfId="242"/>
    <cellStyle name="Обычный 4 2 2 2" xfId="243"/>
    <cellStyle name="Обычный 4 2 2 2 2" xfId="244"/>
    <cellStyle name="Обычный 4 2 2 2 2 2" xfId="245"/>
    <cellStyle name="Обычный 4 2 2 2 2 2 2" xfId="246"/>
    <cellStyle name="Обычный 4 2 2 2 2 2 2 2" xfId="650"/>
    <cellStyle name="Обычный 4 2 2 2 2 2 2 2 2" xfId="1381"/>
    <cellStyle name="Обычный 4 2 2 2 2 2 2 3" xfId="1029"/>
    <cellStyle name="Обычный 4 2 2 2 2 2 3" xfId="649"/>
    <cellStyle name="Обычный 4 2 2 2 2 2 3 2" xfId="1380"/>
    <cellStyle name="Обычный 4 2 2 2 2 2 4" xfId="1028"/>
    <cellStyle name="Обычный 4 2 2 2 2 3" xfId="247"/>
    <cellStyle name="Обычный 4 2 2 2 2 3 2" xfId="651"/>
    <cellStyle name="Обычный 4 2 2 2 2 3 2 2" xfId="1382"/>
    <cellStyle name="Обычный 4 2 2 2 2 3 3" xfId="1030"/>
    <cellStyle name="Обычный 4 2 2 2 2 4" xfId="648"/>
    <cellStyle name="Обычный 4 2 2 2 2 4 2" xfId="1379"/>
    <cellStyle name="Обычный 4 2 2 2 2 5" xfId="1027"/>
    <cellStyle name="Обычный 4 2 2 2 3" xfId="248"/>
    <cellStyle name="Обычный 4 2 2 2 3 2" xfId="249"/>
    <cellStyle name="Обычный 4 2 2 2 3 2 2" xfId="653"/>
    <cellStyle name="Обычный 4 2 2 2 3 2 2 2" xfId="1384"/>
    <cellStyle name="Обычный 4 2 2 2 3 2 3" xfId="1032"/>
    <cellStyle name="Обычный 4 2 2 2 3 3" xfId="652"/>
    <cellStyle name="Обычный 4 2 2 2 3 3 2" xfId="1383"/>
    <cellStyle name="Обычный 4 2 2 2 3 4" xfId="1031"/>
    <cellStyle name="Обычный 4 2 2 2 4" xfId="250"/>
    <cellStyle name="Обычный 4 2 2 2 4 2" xfId="654"/>
    <cellStyle name="Обычный 4 2 2 2 4 2 2" xfId="1385"/>
    <cellStyle name="Обычный 4 2 2 2 4 3" xfId="1033"/>
    <cellStyle name="Обычный 4 2 2 2 5" xfId="647"/>
    <cellStyle name="Обычный 4 2 2 2 5 2" xfId="1378"/>
    <cellStyle name="Обычный 4 2 2 2 6" xfId="1026"/>
    <cellStyle name="Обычный 4 2 2 3" xfId="251"/>
    <cellStyle name="Обычный 4 2 2 3 2" xfId="252"/>
    <cellStyle name="Обычный 4 2 2 3 2 2" xfId="253"/>
    <cellStyle name="Обычный 4 2 2 3 2 2 2" xfId="657"/>
    <cellStyle name="Обычный 4 2 2 3 2 2 2 2" xfId="1388"/>
    <cellStyle name="Обычный 4 2 2 3 2 2 3" xfId="1036"/>
    <cellStyle name="Обычный 4 2 2 3 2 3" xfId="656"/>
    <cellStyle name="Обычный 4 2 2 3 2 3 2" xfId="1387"/>
    <cellStyle name="Обычный 4 2 2 3 2 4" xfId="1035"/>
    <cellStyle name="Обычный 4 2 2 3 3" xfId="254"/>
    <cellStyle name="Обычный 4 2 2 3 3 2" xfId="658"/>
    <cellStyle name="Обычный 4 2 2 3 3 2 2" xfId="1389"/>
    <cellStyle name="Обычный 4 2 2 3 3 3" xfId="1037"/>
    <cellStyle name="Обычный 4 2 2 3 4" xfId="655"/>
    <cellStyle name="Обычный 4 2 2 3 4 2" xfId="1386"/>
    <cellStyle name="Обычный 4 2 2 3 5" xfId="1034"/>
    <cellStyle name="Обычный 4 2 2 4" xfId="255"/>
    <cellStyle name="Обычный 4 2 2 4 2" xfId="256"/>
    <cellStyle name="Обычный 4 2 2 4 2 2" xfId="660"/>
    <cellStyle name="Обычный 4 2 2 4 2 2 2" xfId="1391"/>
    <cellStyle name="Обычный 4 2 2 4 2 3" xfId="1039"/>
    <cellStyle name="Обычный 4 2 2 4 3" xfId="659"/>
    <cellStyle name="Обычный 4 2 2 4 3 2" xfId="1390"/>
    <cellStyle name="Обычный 4 2 2 4 4" xfId="1038"/>
    <cellStyle name="Обычный 4 2 2 5" xfId="257"/>
    <cellStyle name="Обычный 4 2 2 5 2" xfId="661"/>
    <cellStyle name="Обычный 4 2 2 5 2 2" xfId="1392"/>
    <cellStyle name="Обычный 4 2 2 5 3" xfId="1040"/>
    <cellStyle name="Обычный 4 2 2 6" xfId="646"/>
    <cellStyle name="Обычный 4 2 2 6 2" xfId="1377"/>
    <cellStyle name="Обычный 4 2 2 7" xfId="1025"/>
    <cellStyle name="Обычный 4 2 2_Отчет за 2015 год" xfId="258"/>
    <cellStyle name="Обычный 4 2 3" xfId="259"/>
    <cellStyle name="Обычный 4 2 3 2" xfId="260"/>
    <cellStyle name="Обычный 4 2 3 2 2" xfId="261"/>
    <cellStyle name="Обычный 4 2 3 2 2 2" xfId="262"/>
    <cellStyle name="Обычный 4 2 3 2 2 2 2" xfId="665"/>
    <cellStyle name="Обычный 4 2 3 2 2 2 2 2" xfId="1396"/>
    <cellStyle name="Обычный 4 2 3 2 2 2 3" xfId="1044"/>
    <cellStyle name="Обычный 4 2 3 2 2 3" xfId="664"/>
    <cellStyle name="Обычный 4 2 3 2 2 3 2" xfId="1395"/>
    <cellStyle name="Обычный 4 2 3 2 2 4" xfId="1043"/>
    <cellStyle name="Обычный 4 2 3 2 3" xfId="263"/>
    <cellStyle name="Обычный 4 2 3 2 3 2" xfId="666"/>
    <cellStyle name="Обычный 4 2 3 2 3 2 2" xfId="1397"/>
    <cellStyle name="Обычный 4 2 3 2 3 3" xfId="1045"/>
    <cellStyle name="Обычный 4 2 3 2 4" xfId="663"/>
    <cellStyle name="Обычный 4 2 3 2 4 2" xfId="1394"/>
    <cellStyle name="Обычный 4 2 3 2 5" xfId="1042"/>
    <cellStyle name="Обычный 4 2 3 3" xfId="264"/>
    <cellStyle name="Обычный 4 2 3 3 2" xfId="265"/>
    <cellStyle name="Обычный 4 2 3 3 2 2" xfId="668"/>
    <cellStyle name="Обычный 4 2 3 3 2 2 2" xfId="1399"/>
    <cellStyle name="Обычный 4 2 3 3 2 3" xfId="1047"/>
    <cellStyle name="Обычный 4 2 3 3 3" xfId="667"/>
    <cellStyle name="Обычный 4 2 3 3 3 2" xfId="1398"/>
    <cellStyle name="Обычный 4 2 3 3 4" xfId="1046"/>
    <cellStyle name="Обычный 4 2 3 4" xfId="266"/>
    <cellStyle name="Обычный 4 2 3 4 2" xfId="669"/>
    <cellStyle name="Обычный 4 2 3 4 2 2" xfId="1400"/>
    <cellStyle name="Обычный 4 2 3 4 3" xfId="1048"/>
    <cellStyle name="Обычный 4 2 3 5" xfId="662"/>
    <cellStyle name="Обычный 4 2 3 5 2" xfId="1393"/>
    <cellStyle name="Обычный 4 2 3 6" xfId="1041"/>
    <cellStyle name="Обычный 4 2 4" xfId="267"/>
    <cellStyle name="Обычный 4 2 4 2" xfId="268"/>
    <cellStyle name="Обычный 4 2 4 2 2" xfId="269"/>
    <cellStyle name="Обычный 4 2 4 2 2 2" xfId="672"/>
    <cellStyle name="Обычный 4 2 4 2 2 2 2" xfId="1403"/>
    <cellStyle name="Обычный 4 2 4 2 2 3" xfId="1051"/>
    <cellStyle name="Обычный 4 2 4 2 3" xfId="671"/>
    <cellStyle name="Обычный 4 2 4 2 3 2" xfId="1402"/>
    <cellStyle name="Обычный 4 2 4 2 4" xfId="1050"/>
    <cellStyle name="Обычный 4 2 4 3" xfId="270"/>
    <cellStyle name="Обычный 4 2 4 3 2" xfId="673"/>
    <cellStyle name="Обычный 4 2 4 3 2 2" xfId="1404"/>
    <cellStyle name="Обычный 4 2 4 3 3" xfId="1052"/>
    <cellStyle name="Обычный 4 2 4 4" xfId="670"/>
    <cellStyle name="Обычный 4 2 4 4 2" xfId="1401"/>
    <cellStyle name="Обычный 4 2 4 5" xfId="1049"/>
    <cellStyle name="Обычный 4 2 5" xfId="271"/>
    <cellStyle name="Обычный 4 2 5 2" xfId="272"/>
    <cellStyle name="Обычный 4 2 5 2 2" xfId="675"/>
    <cellStyle name="Обычный 4 2 5 2 2 2" xfId="1406"/>
    <cellStyle name="Обычный 4 2 5 2 3" xfId="1054"/>
    <cellStyle name="Обычный 4 2 5 3" xfId="674"/>
    <cellStyle name="Обычный 4 2 5 3 2" xfId="1405"/>
    <cellStyle name="Обычный 4 2 5 4" xfId="1053"/>
    <cellStyle name="Обычный 4 2 6" xfId="273"/>
    <cellStyle name="Обычный 4 2 6 2" xfId="676"/>
    <cellStyle name="Обычный 4 2 6 2 2" xfId="1407"/>
    <cellStyle name="Обычный 4 2 6 3" xfId="1055"/>
    <cellStyle name="Обычный 4 2 7" xfId="645"/>
    <cellStyle name="Обычный 4 2 7 2" xfId="1376"/>
    <cellStyle name="Обычный 4 2 8" xfId="1024"/>
    <cellStyle name="Обычный 4 2_Отчет за 2015 год" xfId="274"/>
    <cellStyle name="Обычный 4 3" xfId="275"/>
    <cellStyle name="Обычный 4 3 2" xfId="276"/>
    <cellStyle name="Обычный 4 3 2 2" xfId="277"/>
    <cellStyle name="Обычный 4 3 2 2 2" xfId="278"/>
    <cellStyle name="Обычный 4 3 2 2 2 2" xfId="279"/>
    <cellStyle name="Обычный 4 3 2 2 2 2 2" xfId="280"/>
    <cellStyle name="Обычный 4 3 2 2 2 2 2 2" xfId="682"/>
    <cellStyle name="Обычный 4 3 2 2 2 2 2 2 2" xfId="1413"/>
    <cellStyle name="Обычный 4 3 2 2 2 2 2 3" xfId="1061"/>
    <cellStyle name="Обычный 4 3 2 2 2 2 3" xfId="681"/>
    <cellStyle name="Обычный 4 3 2 2 2 2 3 2" xfId="1412"/>
    <cellStyle name="Обычный 4 3 2 2 2 2 4" xfId="1060"/>
    <cellStyle name="Обычный 4 3 2 2 2 3" xfId="281"/>
    <cellStyle name="Обычный 4 3 2 2 2 3 2" xfId="683"/>
    <cellStyle name="Обычный 4 3 2 2 2 3 2 2" xfId="1414"/>
    <cellStyle name="Обычный 4 3 2 2 2 3 3" xfId="1062"/>
    <cellStyle name="Обычный 4 3 2 2 2 4" xfId="680"/>
    <cellStyle name="Обычный 4 3 2 2 2 4 2" xfId="1411"/>
    <cellStyle name="Обычный 4 3 2 2 2 5" xfId="1059"/>
    <cellStyle name="Обычный 4 3 2 2 3" xfId="282"/>
    <cellStyle name="Обычный 4 3 2 2 3 2" xfId="283"/>
    <cellStyle name="Обычный 4 3 2 2 3 2 2" xfId="685"/>
    <cellStyle name="Обычный 4 3 2 2 3 2 2 2" xfId="1416"/>
    <cellStyle name="Обычный 4 3 2 2 3 2 3" xfId="1064"/>
    <cellStyle name="Обычный 4 3 2 2 3 3" xfId="684"/>
    <cellStyle name="Обычный 4 3 2 2 3 3 2" xfId="1415"/>
    <cellStyle name="Обычный 4 3 2 2 3 4" xfId="1063"/>
    <cellStyle name="Обычный 4 3 2 2 4" xfId="284"/>
    <cellStyle name="Обычный 4 3 2 2 4 2" xfId="686"/>
    <cellStyle name="Обычный 4 3 2 2 4 2 2" xfId="1417"/>
    <cellStyle name="Обычный 4 3 2 2 4 3" xfId="1065"/>
    <cellStyle name="Обычный 4 3 2 2 5" xfId="679"/>
    <cellStyle name="Обычный 4 3 2 2 5 2" xfId="1410"/>
    <cellStyle name="Обычный 4 3 2 2 6" xfId="1058"/>
    <cellStyle name="Обычный 4 3 2 3" xfId="285"/>
    <cellStyle name="Обычный 4 3 2 3 2" xfId="286"/>
    <cellStyle name="Обычный 4 3 2 3 2 2" xfId="287"/>
    <cellStyle name="Обычный 4 3 2 3 2 2 2" xfId="689"/>
    <cellStyle name="Обычный 4 3 2 3 2 2 2 2" xfId="1420"/>
    <cellStyle name="Обычный 4 3 2 3 2 2 3" xfId="1068"/>
    <cellStyle name="Обычный 4 3 2 3 2 3" xfId="688"/>
    <cellStyle name="Обычный 4 3 2 3 2 3 2" xfId="1419"/>
    <cellStyle name="Обычный 4 3 2 3 2 4" xfId="1067"/>
    <cellStyle name="Обычный 4 3 2 3 3" xfId="288"/>
    <cellStyle name="Обычный 4 3 2 3 3 2" xfId="690"/>
    <cellStyle name="Обычный 4 3 2 3 3 2 2" xfId="1421"/>
    <cellStyle name="Обычный 4 3 2 3 3 3" xfId="1069"/>
    <cellStyle name="Обычный 4 3 2 3 4" xfId="687"/>
    <cellStyle name="Обычный 4 3 2 3 4 2" xfId="1418"/>
    <cellStyle name="Обычный 4 3 2 3 5" xfId="1066"/>
    <cellStyle name="Обычный 4 3 2 4" xfId="289"/>
    <cellStyle name="Обычный 4 3 2 4 2" xfId="290"/>
    <cellStyle name="Обычный 4 3 2 4 2 2" xfId="692"/>
    <cellStyle name="Обычный 4 3 2 4 2 2 2" xfId="1423"/>
    <cellStyle name="Обычный 4 3 2 4 2 3" xfId="1071"/>
    <cellStyle name="Обычный 4 3 2 4 3" xfId="691"/>
    <cellStyle name="Обычный 4 3 2 4 3 2" xfId="1422"/>
    <cellStyle name="Обычный 4 3 2 4 4" xfId="1070"/>
    <cellStyle name="Обычный 4 3 2 5" xfId="291"/>
    <cellStyle name="Обычный 4 3 2 5 2" xfId="693"/>
    <cellStyle name="Обычный 4 3 2 5 2 2" xfId="1424"/>
    <cellStyle name="Обычный 4 3 2 5 3" xfId="1072"/>
    <cellStyle name="Обычный 4 3 2 6" xfId="678"/>
    <cellStyle name="Обычный 4 3 2 6 2" xfId="1409"/>
    <cellStyle name="Обычный 4 3 2 7" xfId="1057"/>
    <cellStyle name="Обычный 4 3 2_Отчет за 2015 год" xfId="292"/>
    <cellStyle name="Обычный 4 3 3" xfId="293"/>
    <cellStyle name="Обычный 4 3 3 2" xfId="294"/>
    <cellStyle name="Обычный 4 3 3 2 2" xfId="295"/>
    <cellStyle name="Обычный 4 3 3 2 2 2" xfId="296"/>
    <cellStyle name="Обычный 4 3 3 2 2 2 2" xfId="697"/>
    <cellStyle name="Обычный 4 3 3 2 2 2 2 2" xfId="1428"/>
    <cellStyle name="Обычный 4 3 3 2 2 2 3" xfId="1076"/>
    <cellStyle name="Обычный 4 3 3 2 2 3" xfId="696"/>
    <cellStyle name="Обычный 4 3 3 2 2 3 2" xfId="1427"/>
    <cellStyle name="Обычный 4 3 3 2 2 4" xfId="1075"/>
    <cellStyle name="Обычный 4 3 3 2 3" xfId="297"/>
    <cellStyle name="Обычный 4 3 3 2 3 2" xfId="698"/>
    <cellStyle name="Обычный 4 3 3 2 3 2 2" xfId="1429"/>
    <cellStyle name="Обычный 4 3 3 2 3 3" xfId="1077"/>
    <cellStyle name="Обычный 4 3 3 2 4" xfId="695"/>
    <cellStyle name="Обычный 4 3 3 2 4 2" xfId="1426"/>
    <cellStyle name="Обычный 4 3 3 2 5" xfId="1074"/>
    <cellStyle name="Обычный 4 3 3 3" xfId="298"/>
    <cellStyle name="Обычный 4 3 3 3 2" xfId="299"/>
    <cellStyle name="Обычный 4 3 3 3 2 2" xfId="700"/>
    <cellStyle name="Обычный 4 3 3 3 2 2 2" xfId="1431"/>
    <cellStyle name="Обычный 4 3 3 3 2 3" xfId="1079"/>
    <cellStyle name="Обычный 4 3 3 3 3" xfId="699"/>
    <cellStyle name="Обычный 4 3 3 3 3 2" xfId="1430"/>
    <cellStyle name="Обычный 4 3 3 3 4" xfId="1078"/>
    <cellStyle name="Обычный 4 3 3 4" xfId="300"/>
    <cellStyle name="Обычный 4 3 3 4 2" xfId="701"/>
    <cellStyle name="Обычный 4 3 3 4 2 2" xfId="1432"/>
    <cellStyle name="Обычный 4 3 3 4 3" xfId="1080"/>
    <cellStyle name="Обычный 4 3 3 5" xfId="694"/>
    <cellStyle name="Обычный 4 3 3 5 2" xfId="1425"/>
    <cellStyle name="Обычный 4 3 3 6" xfId="1073"/>
    <cellStyle name="Обычный 4 3 4" xfId="301"/>
    <cellStyle name="Обычный 4 3 4 2" xfId="302"/>
    <cellStyle name="Обычный 4 3 4 2 2" xfId="303"/>
    <cellStyle name="Обычный 4 3 4 2 2 2" xfId="704"/>
    <cellStyle name="Обычный 4 3 4 2 2 2 2" xfId="1435"/>
    <cellStyle name="Обычный 4 3 4 2 2 3" xfId="1083"/>
    <cellStyle name="Обычный 4 3 4 2 3" xfId="703"/>
    <cellStyle name="Обычный 4 3 4 2 3 2" xfId="1434"/>
    <cellStyle name="Обычный 4 3 4 2 4" xfId="1082"/>
    <cellStyle name="Обычный 4 3 4 3" xfId="304"/>
    <cellStyle name="Обычный 4 3 4 3 2" xfId="705"/>
    <cellStyle name="Обычный 4 3 4 3 2 2" xfId="1436"/>
    <cellStyle name="Обычный 4 3 4 3 3" xfId="1084"/>
    <cellStyle name="Обычный 4 3 4 4" xfId="702"/>
    <cellStyle name="Обычный 4 3 4 4 2" xfId="1433"/>
    <cellStyle name="Обычный 4 3 4 5" xfId="1081"/>
    <cellStyle name="Обычный 4 3 5" xfId="305"/>
    <cellStyle name="Обычный 4 3 5 2" xfId="306"/>
    <cellStyle name="Обычный 4 3 5 2 2" xfId="707"/>
    <cellStyle name="Обычный 4 3 5 2 2 2" xfId="1438"/>
    <cellStyle name="Обычный 4 3 5 2 3" xfId="1086"/>
    <cellStyle name="Обычный 4 3 5 3" xfId="706"/>
    <cellStyle name="Обычный 4 3 5 3 2" xfId="1437"/>
    <cellStyle name="Обычный 4 3 5 4" xfId="1085"/>
    <cellStyle name="Обычный 4 3 6" xfId="307"/>
    <cellStyle name="Обычный 4 3 6 2" xfId="708"/>
    <cellStyle name="Обычный 4 3 6 2 2" xfId="1439"/>
    <cellStyle name="Обычный 4 3 6 3" xfId="1087"/>
    <cellStyle name="Обычный 4 3 7" xfId="677"/>
    <cellStyle name="Обычный 4 3 7 2" xfId="1408"/>
    <cellStyle name="Обычный 4 3 8" xfId="1056"/>
    <cellStyle name="Обычный 4 3_Отчет за 2015 год" xfId="308"/>
    <cellStyle name="Обычный 4 4" xfId="309"/>
    <cellStyle name="Обычный 4 4 2" xfId="310"/>
    <cellStyle name="Обычный 4 4 2 2" xfId="311"/>
    <cellStyle name="Обычный 4 4 2 2 2" xfId="312"/>
    <cellStyle name="Обычный 4 4 2 2 2 2" xfId="313"/>
    <cellStyle name="Обычный 4 4 2 2 2 2 2" xfId="713"/>
    <cellStyle name="Обычный 4 4 2 2 2 2 2 2" xfId="1444"/>
    <cellStyle name="Обычный 4 4 2 2 2 2 3" xfId="1092"/>
    <cellStyle name="Обычный 4 4 2 2 2 3" xfId="712"/>
    <cellStyle name="Обычный 4 4 2 2 2 3 2" xfId="1443"/>
    <cellStyle name="Обычный 4 4 2 2 2 4" xfId="1091"/>
    <cellStyle name="Обычный 4 4 2 2 3" xfId="314"/>
    <cellStyle name="Обычный 4 4 2 2 3 2" xfId="714"/>
    <cellStyle name="Обычный 4 4 2 2 3 2 2" xfId="1445"/>
    <cellStyle name="Обычный 4 4 2 2 3 3" xfId="1093"/>
    <cellStyle name="Обычный 4 4 2 2 4" xfId="711"/>
    <cellStyle name="Обычный 4 4 2 2 4 2" xfId="1442"/>
    <cellStyle name="Обычный 4 4 2 2 5" xfId="1090"/>
    <cellStyle name="Обычный 4 4 2 3" xfId="315"/>
    <cellStyle name="Обычный 4 4 2 3 2" xfId="316"/>
    <cellStyle name="Обычный 4 4 2 3 2 2" xfId="716"/>
    <cellStyle name="Обычный 4 4 2 3 2 2 2" xfId="1447"/>
    <cellStyle name="Обычный 4 4 2 3 2 3" xfId="1095"/>
    <cellStyle name="Обычный 4 4 2 3 3" xfId="715"/>
    <cellStyle name="Обычный 4 4 2 3 3 2" xfId="1446"/>
    <cellStyle name="Обычный 4 4 2 3 4" xfId="1094"/>
    <cellStyle name="Обычный 4 4 2 4" xfId="317"/>
    <cellStyle name="Обычный 4 4 2 4 2" xfId="717"/>
    <cellStyle name="Обычный 4 4 2 4 2 2" xfId="1448"/>
    <cellStyle name="Обычный 4 4 2 4 3" xfId="1096"/>
    <cellStyle name="Обычный 4 4 2 5" xfId="710"/>
    <cellStyle name="Обычный 4 4 2 5 2" xfId="1441"/>
    <cellStyle name="Обычный 4 4 2 6" xfId="1089"/>
    <cellStyle name="Обычный 4 4 3" xfId="318"/>
    <cellStyle name="Обычный 4 4 3 2" xfId="319"/>
    <cellStyle name="Обычный 4 4 3 2 2" xfId="320"/>
    <cellStyle name="Обычный 4 4 3 2 2 2" xfId="720"/>
    <cellStyle name="Обычный 4 4 3 2 2 2 2" xfId="1451"/>
    <cellStyle name="Обычный 4 4 3 2 2 3" xfId="1099"/>
    <cellStyle name="Обычный 4 4 3 2 3" xfId="719"/>
    <cellStyle name="Обычный 4 4 3 2 3 2" xfId="1450"/>
    <cellStyle name="Обычный 4 4 3 2 4" xfId="1098"/>
    <cellStyle name="Обычный 4 4 3 3" xfId="321"/>
    <cellStyle name="Обычный 4 4 3 3 2" xfId="721"/>
    <cellStyle name="Обычный 4 4 3 3 2 2" xfId="1452"/>
    <cellStyle name="Обычный 4 4 3 3 3" xfId="1100"/>
    <cellStyle name="Обычный 4 4 3 4" xfId="718"/>
    <cellStyle name="Обычный 4 4 3 4 2" xfId="1449"/>
    <cellStyle name="Обычный 4 4 3 5" xfId="1097"/>
    <cellStyle name="Обычный 4 4 4" xfId="322"/>
    <cellStyle name="Обычный 4 4 4 2" xfId="323"/>
    <cellStyle name="Обычный 4 4 4 2 2" xfId="723"/>
    <cellStyle name="Обычный 4 4 4 2 2 2" xfId="1454"/>
    <cellStyle name="Обычный 4 4 4 2 3" xfId="1102"/>
    <cellStyle name="Обычный 4 4 4 3" xfId="722"/>
    <cellStyle name="Обычный 4 4 4 3 2" xfId="1453"/>
    <cellStyle name="Обычный 4 4 4 4" xfId="1101"/>
    <cellStyle name="Обычный 4 4 5" xfId="324"/>
    <cellStyle name="Обычный 4 4 5 2" xfId="724"/>
    <cellStyle name="Обычный 4 4 5 2 2" xfId="1455"/>
    <cellStyle name="Обычный 4 4 5 3" xfId="1103"/>
    <cellStyle name="Обычный 4 4 6" xfId="709"/>
    <cellStyle name="Обычный 4 4 6 2" xfId="1440"/>
    <cellStyle name="Обычный 4 4 7" xfId="1088"/>
    <cellStyle name="Обычный 4 4_Отчет за 2015 год" xfId="325"/>
    <cellStyle name="Обычный 4 5" xfId="326"/>
    <cellStyle name="Обычный 4 5 2" xfId="327"/>
    <cellStyle name="Обычный 4 5 2 2" xfId="328"/>
    <cellStyle name="Обычный 4 5 2 2 2" xfId="329"/>
    <cellStyle name="Обычный 4 5 2 2 2 2" xfId="728"/>
    <cellStyle name="Обычный 4 5 2 2 2 2 2" xfId="1459"/>
    <cellStyle name="Обычный 4 5 2 2 2 3" xfId="1107"/>
    <cellStyle name="Обычный 4 5 2 2 3" xfId="727"/>
    <cellStyle name="Обычный 4 5 2 2 3 2" xfId="1458"/>
    <cellStyle name="Обычный 4 5 2 2 4" xfId="1106"/>
    <cellStyle name="Обычный 4 5 2 3" xfId="330"/>
    <cellStyle name="Обычный 4 5 2 3 2" xfId="729"/>
    <cellStyle name="Обычный 4 5 2 3 2 2" xfId="1460"/>
    <cellStyle name="Обычный 4 5 2 3 3" xfId="1108"/>
    <cellStyle name="Обычный 4 5 2 4" xfId="726"/>
    <cellStyle name="Обычный 4 5 2 4 2" xfId="1457"/>
    <cellStyle name="Обычный 4 5 2 5" xfId="1105"/>
    <cellStyle name="Обычный 4 5 3" xfId="331"/>
    <cellStyle name="Обычный 4 5 3 2" xfId="332"/>
    <cellStyle name="Обычный 4 5 3 2 2" xfId="731"/>
    <cellStyle name="Обычный 4 5 3 2 2 2" xfId="1462"/>
    <cellStyle name="Обычный 4 5 3 2 3" xfId="1110"/>
    <cellStyle name="Обычный 4 5 3 3" xfId="730"/>
    <cellStyle name="Обычный 4 5 3 3 2" xfId="1461"/>
    <cellStyle name="Обычный 4 5 3 4" xfId="1109"/>
    <cellStyle name="Обычный 4 5 4" xfId="333"/>
    <cellStyle name="Обычный 4 5 4 2" xfId="732"/>
    <cellStyle name="Обычный 4 5 4 2 2" xfId="1463"/>
    <cellStyle name="Обычный 4 5 4 3" xfId="1111"/>
    <cellStyle name="Обычный 4 5 5" xfId="725"/>
    <cellStyle name="Обычный 4 5 5 2" xfId="1456"/>
    <cellStyle name="Обычный 4 5 6" xfId="1104"/>
    <cellStyle name="Обычный 4 6" xfId="334"/>
    <cellStyle name="Обычный 4 6 2" xfId="335"/>
    <cellStyle name="Обычный 4 6 2 2" xfId="336"/>
    <cellStyle name="Обычный 4 6 2 2 2" xfId="337"/>
    <cellStyle name="Обычный 4 6 2 2 2 2" xfId="736"/>
    <cellStyle name="Обычный 4 6 2 2 2 2 2" xfId="1467"/>
    <cellStyle name="Обычный 4 6 2 2 2 3" xfId="1115"/>
    <cellStyle name="Обычный 4 6 2 2 3" xfId="735"/>
    <cellStyle name="Обычный 4 6 2 2 3 2" xfId="1466"/>
    <cellStyle name="Обычный 4 6 2 2 4" xfId="1114"/>
    <cellStyle name="Обычный 4 6 2 3" xfId="338"/>
    <cellStyle name="Обычный 4 6 2 3 2" xfId="737"/>
    <cellStyle name="Обычный 4 6 2 3 2 2" xfId="1468"/>
    <cellStyle name="Обычный 4 6 2 3 3" xfId="1116"/>
    <cellStyle name="Обычный 4 6 2 4" xfId="734"/>
    <cellStyle name="Обычный 4 6 2 4 2" xfId="1465"/>
    <cellStyle name="Обычный 4 6 2 5" xfId="1113"/>
    <cellStyle name="Обычный 4 6 3" xfId="339"/>
    <cellStyle name="Обычный 4 6 3 2" xfId="340"/>
    <cellStyle name="Обычный 4 6 3 2 2" xfId="739"/>
    <cellStyle name="Обычный 4 6 3 2 2 2" xfId="1470"/>
    <cellStyle name="Обычный 4 6 3 2 3" xfId="1118"/>
    <cellStyle name="Обычный 4 6 3 3" xfId="738"/>
    <cellStyle name="Обычный 4 6 3 3 2" xfId="1469"/>
    <cellStyle name="Обычный 4 6 3 4" xfId="1117"/>
    <cellStyle name="Обычный 4 6 4" xfId="341"/>
    <cellStyle name="Обычный 4 6 4 2" xfId="740"/>
    <cellStyle name="Обычный 4 6 4 2 2" xfId="1471"/>
    <cellStyle name="Обычный 4 6 4 3" xfId="1119"/>
    <cellStyle name="Обычный 4 6 5" xfId="733"/>
    <cellStyle name="Обычный 4 6 5 2" xfId="1464"/>
    <cellStyle name="Обычный 4 6 6" xfId="1112"/>
    <cellStyle name="Обычный 4 7" xfId="342"/>
    <cellStyle name="Обычный 4 7 2" xfId="343"/>
    <cellStyle name="Обычный 4 7 2 2" xfId="344"/>
    <cellStyle name="Обычный 4 7 2 2 2" xfId="743"/>
    <cellStyle name="Обычный 4 7 2 2 2 2" xfId="1474"/>
    <cellStyle name="Обычный 4 7 2 2 3" xfId="1122"/>
    <cellStyle name="Обычный 4 7 2 3" xfId="742"/>
    <cellStyle name="Обычный 4 7 2 3 2" xfId="1473"/>
    <cellStyle name="Обычный 4 7 2 4" xfId="1121"/>
    <cellStyle name="Обычный 4 7 3" xfId="345"/>
    <cellStyle name="Обычный 4 7 3 2" xfId="744"/>
    <cellStyle name="Обычный 4 7 3 2 2" xfId="1475"/>
    <cellStyle name="Обычный 4 7 3 3" xfId="1123"/>
    <cellStyle name="Обычный 4 7 4" xfId="741"/>
    <cellStyle name="Обычный 4 7 4 2" xfId="1472"/>
    <cellStyle name="Обычный 4 7 5" xfId="1120"/>
    <cellStyle name="Обычный 4 8" xfId="346"/>
    <cellStyle name="Обычный 4 8 2" xfId="347"/>
    <cellStyle name="Обычный 4 8 2 2" xfId="746"/>
    <cellStyle name="Обычный 4 8 2 2 2" xfId="1477"/>
    <cellStyle name="Обычный 4 8 2 3" xfId="1125"/>
    <cellStyle name="Обычный 4 8 3" xfId="745"/>
    <cellStyle name="Обычный 4 8 3 2" xfId="1476"/>
    <cellStyle name="Обычный 4 8 4" xfId="1124"/>
    <cellStyle name="Обычный 4 9" xfId="348"/>
    <cellStyle name="Обычный 4 9 2" xfId="747"/>
    <cellStyle name="Обычный 4 9 2 2" xfId="1478"/>
    <cellStyle name="Обычный 4 9 3" xfId="1126"/>
    <cellStyle name="Обычный 4_Отчет за 2015 год" xfId="349"/>
    <cellStyle name="Обычный 5" xfId="350"/>
    <cellStyle name="Обычный 6" xfId="351"/>
    <cellStyle name="Обычный 6 2" xfId="352"/>
    <cellStyle name="Обычный 6 2 2" xfId="353"/>
    <cellStyle name="Обычный 6 2 2 2" xfId="354"/>
    <cellStyle name="Обычный 6 2 2 2 2" xfId="355"/>
    <cellStyle name="Обычный 6 2 2 2 2 2" xfId="752"/>
    <cellStyle name="Обычный 6 2 2 2 2 2 2" xfId="1483"/>
    <cellStyle name="Обычный 6 2 2 2 2 3" xfId="1131"/>
    <cellStyle name="Обычный 6 2 2 2 3" xfId="751"/>
    <cellStyle name="Обычный 6 2 2 2 3 2" xfId="1482"/>
    <cellStyle name="Обычный 6 2 2 2 4" xfId="1130"/>
    <cellStyle name="Обычный 6 2 2 3" xfId="356"/>
    <cellStyle name="Обычный 6 2 2 3 2" xfId="753"/>
    <cellStyle name="Обычный 6 2 2 3 2 2" xfId="1484"/>
    <cellStyle name="Обычный 6 2 2 3 3" xfId="1132"/>
    <cellStyle name="Обычный 6 2 2 4" xfId="750"/>
    <cellStyle name="Обычный 6 2 2 4 2" xfId="1481"/>
    <cellStyle name="Обычный 6 2 2 5" xfId="1129"/>
    <cellStyle name="Обычный 6 2 3" xfId="357"/>
    <cellStyle name="Обычный 6 2 3 2" xfId="358"/>
    <cellStyle name="Обычный 6 2 3 2 2" xfId="755"/>
    <cellStyle name="Обычный 6 2 3 2 2 2" xfId="1486"/>
    <cellStyle name="Обычный 6 2 3 2 3" xfId="1134"/>
    <cellStyle name="Обычный 6 2 3 3" xfId="754"/>
    <cellStyle name="Обычный 6 2 3 3 2" xfId="1485"/>
    <cellStyle name="Обычный 6 2 3 4" xfId="1133"/>
    <cellStyle name="Обычный 6 2 4" xfId="359"/>
    <cellStyle name="Обычный 6 2 4 2" xfId="756"/>
    <cellStyle name="Обычный 6 2 4 2 2" xfId="1487"/>
    <cellStyle name="Обычный 6 2 4 3" xfId="1135"/>
    <cellStyle name="Обычный 6 2 5" xfId="749"/>
    <cellStyle name="Обычный 6 2 5 2" xfId="1480"/>
    <cellStyle name="Обычный 6 2 6" xfId="1128"/>
    <cellStyle name="Обычный 6 3" xfId="360"/>
    <cellStyle name="Обычный 6 3 2" xfId="361"/>
    <cellStyle name="Обычный 6 3 2 2" xfId="362"/>
    <cellStyle name="Обычный 6 3 2 2 2" xfId="759"/>
    <cellStyle name="Обычный 6 3 2 2 2 2" xfId="1490"/>
    <cellStyle name="Обычный 6 3 2 2 3" xfId="1138"/>
    <cellStyle name="Обычный 6 3 2 3" xfId="758"/>
    <cellStyle name="Обычный 6 3 2 3 2" xfId="1489"/>
    <cellStyle name="Обычный 6 3 2 4" xfId="1137"/>
    <cellStyle name="Обычный 6 3 3" xfId="363"/>
    <cellStyle name="Обычный 6 3 3 2" xfId="760"/>
    <cellStyle name="Обычный 6 3 3 2 2" xfId="1491"/>
    <cellStyle name="Обычный 6 3 3 3" xfId="1139"/>
    <cellStyle name="Обычный 6 3 4" xfId="757"/>
    <cellStyle name="Обычный 6 3 4 2" xfId="1488"/>
    <cellStyle name="Обычный 6 3 5" xfId="1136"/>
    <cellStyle name="Обычный 6 4" xfId="364"/>
    <cellStyle name="Обычный 6 4 2" xfId="365"/>
    <cellStyle name="Обычный 6 4 2 2" xfId="762"/>
    <cellStyle name="Обычный 6 4 2 2 2" xfId="1493"/>
    <cellStyle name="Обычный 6 4 2 3" xfId="1141"/>
    <cellStyle name="Обычный 6 4 3" xfId="761"/>
    <cellStyle name="Обычный 6 4 3 2" xfId="1492"/>
    <cellStyle name="Обычный 6 4 4" xfId="1140"/>
    <cellStyle name="Обычный 6 5" xfId="366"/>
    <cellStyle name="Обычный 6 5 2" xfId="763"/>
    <cellStyle name="Обычный 6 5 2 2" xfId="1494"/>
    <cellStyle name="Обычный 6 5 3" xfId="1142"/>
    <cellStyle name="Обычный 6 6" xfId="748"/>
    <cellStyle name="Обычный 6 6 2" xfId="1479"/>
    <cellStyle name="Обычный 6 7" xfId="1127"/>
    <cellStyle name="Обычный 6_Отчет за 2015 год" xfId="367"/>
    <cellStyle name="Обычный 7" xfId="368"/>
    <cellStyle name="Обычный 7 2" xfId="369"/>
    <cellStyle name="Обычный 7 2 2" xfId="370"/>
    <cellStyle name="Обычный 7 2 2 2" xfId="371"/>
    <cellStyle name="Обычный 7 2 2 2 2" xfId="767"/>
    <cellStyle name="Обычный 7 2 2 2 2 2" xfId="1498"/>
    <cellStyle name="Обычный 7 2 2 2 3" xfId="1146"/>
    <cellStyle name="Обычный 7 2 2 3" xfId="766"/>
    <cellStyle name="Обычный 7 2 2 3 2" xfId="1497"/>
    <cellStyle name="Обычный 7 2 2 4" xfId="1145"/>
    <cellStyle name="Обычный 7 2 3" xfId="372"/>
    <cellStyle name="Обычный 7 2 3 2" xfId="768"/>
    <cellStyle name="Обычный 7 2 3 2 2" xfId="1499"/>
    <cellStyle name="Обычный 7 2 3 3" xfId="1147"/>
    <cellStyle name="Обычный 7 2 4" xfId="765"/>
    <cellStyle name="Обычный 7 2 4 2" xfId="1496"/>
    <cellStyle name="Обычный 7 2 5" xfId="1144"/>
    <cellStyle name="Обычный 7 3" xfId="373"/>
    <cellStyle name="Обычный 7 3 2" xfId="374"/>
    <cellStyle name="Обычный 7 3 2 2" xfId="770"/>
    <cellStyle name="Обычный 7 3 2 2 2" xfId="1501"/>
    <cellStyle name="Обычный 7 3 2 3" xfId="1149"/>
    <cellStyle name="Обычный 7 3 3" xfId="769"/>
    <cellStyle name="Обычный 7 3 3 2" xfId="1500"/>
    <cellStyle name="Обычный 7 3 4" xfId="1148"/>
    <cellStyle name="Обычный 7 4" xfId="375"/>
    <cellStyle name="Обычный 7 4 2" xfId="771"/>
    <cellStyle name="Обычный 7 4 2 2" xfId="1502"/>
    <cellStyle name="Обычный 7 4 3" xfId="1150"/>
    <cellStyle name="Обычный 7 5" xfId="764"/>
    <cellStyle name="Обычный 7 5 2" xfId="1495"/>
    <cellStyle name="Обычный 7 6" xfId="1143"/>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0;&#1085;&#1077;&#1077;&#1074;&#1072;/2018/&#1043;&#1055;/&#1086;&#1090;&#1095;&#1077;&#1090;&#1099;%202018/&#1079;&#1072;%202017%20&#1075;&#1086;&#1076;&#1076;/&#1054;&#1090;&#1095;&#1105;&#1090;%20&#1087;&#1086;%20&#1075;&#1086;&#1089;.&#1087;&#1088;&#1086;&#1075;&#1088;&#1072;&#1084;&#1084;&#1077;_&#1079;&#1072;&#1085;&#1103;&#1090;&#1086;&#1089;&#1090;&#1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0;&#1085;&#1077;&#1077;&#1074;&#1072;/2018/&#1043;&#1055;/&#1055;&#1083;&#1072;&#1085;-&#1075;&#1088;&#1072;&#1092;&#1080;&#1082;&#1080;/&#1055;&#1083;&#1072;&#1085;-&#1075;&#1088;&#1072;&#1092;&#1080;&#1082;%20&#1085;&#1072;%202018%20&#1075;&#1086;&#1076;%20&#1087;&#1086;&#1089;&#1083;&#1077;%2022.05.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нансир"/>
      <sheetName val="Целевые индикаторы "/>
      <sheetName val="план-график"/>
      <sheetName val="Целевые индикаторы для Ольги Ви"/>
      <sheetName val="Сведения"/>
    </sheetNames>
    <sheetDataSet>
      <sheetData sheetId="0"/>
      <sheetData sheetId="1">
        <row r="20">
          <cell r="G20" t="str">
            <v>Списочная численность инвалидов, работающих в вышеуказанных организациях в 2017 году была сохранена на уровне 2016 года (226 человек). Более того, данное мероприятие позволило увеличить численность работающих инвалидов в ООО «Ульяновское предприятие «Авто</v>
          </cell>
        </row>
        <row r="21">
          <cell r="G21" t="str">
            <v xml:space="preserve">Количество получателей государственных услуг в сфере занятости  составило  85127 человек. </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график"/>
    </sheetNames>
    <sheetDataSet>
      <sheetData sheetId="0">
        <row r="302">
          <cell r="G302">
            <v>16.149999999999999</v>
          </cell>
          <cell r="H302">
            <v>161.30000000000001</v>
          </cell>
        </row>
        <row r="306">
          <cell r="G306">
            <v>73.56</v>
          </cell>
          <cell r="H306">
            <v>734.73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tabSelected="1" view="pageBreakPreview" zoomScale="70" zoomScaleNormal="70" zoomScaleSheetLayoutView="70" workbookViewId="0">
      <pane ySplit="6" topLeftCell="A7" activePane="bottomLeft" state="frozen"/>
      <selection pane="bottomLeft" activeCell="H158" sqref="H158"/>
    </sheetView>
  </sheetViews>
  <sheetFormatPr defaultColWidth="9.140625" defaultRowHeight="15" x14ac:dyDescent="0.25"/>
  <cols>
    <col min="1" max="1" width="6.42578125" style="167" customWidth="1"/>
    <col min="2" max="2" width="34.5703125" style="167" customWidth="1"/>
    <col min="3" max="3" width="19.5703125" style="168" customWidth="1"/>
    <col min="4" max="4" width="18.28515625" style="193" customWidth="1"/>
    <col min="5" max="5" width="18.42578125" style="723" customWidth="1"/>
    <col min="6" max="6" width="5.5703125" style="170" customWidth="1"/>
    <col min="7" max="7" width="5.85546875" style="192" customWidth="1"/>
    <col min="8" max="8" width="18.28515625" style="171" customWidth="1"/>
    <col min="9" max="9" width="19.28515625" style="459" customWidth="1"/>
    <col min="10" max="10" width="4.85546875" style="167" customWidth="1"/>
    <col min="11" max="11" width="5" style="167" customWidth="1"/>
    <col min="12" max="12" width="18.5703125" style="194" customWidth="1"/>
    <col min="13" max="13" width="18.85546875" style="170" customWidth="1"/>
    <col min="14" max="14" width="4.7109375" style="170" customWidth="1"/>
    <col min="15" max="15" width="6.28515625" style="192" customWidth="1"/>
    <col min="16" max="16" width="14.28515625" style="167" customWidth="1"/>
    <col min="17" max="17" width="17" style="172" customWidth="1"/>
    <col min="18" max="18" width="18.140625" style="172" customWidth="1"/>
    <col min="19" max="19" width="29.7109375" style="172" customWidth="1"/>
    <col min="20" max="20" width="23" style="167" customWidth="1"/>
    <col min="21" max="21" width="17.28515625" style="167" bestFit="1" customWidth="1"/>
    <col min="22" max="22" width="15.140625" style="167" bestFit="1" customWidth="1"/>
    <col min="23" max="23" width="10.42578125" style="167" bestFit="1" customWidth="1"/>
    <col min="24" max="24" width="11.5703125" style="167" bestFit="1" customWidth="1"/>
    <col min="25" max="16384" width="9.140625" style="167"/>
  </cols>
  <sheetData>
    <row r="1" spans="1:22" x14ac:dyDescent="0.25">
      <c r="D1" s="169"/>
      <c r="G1" s="170"/>
      <c r="L1" s="170"/>
      <c r="M1" s="745" t="s">
        <v>156</v>
      </c>
      <c r="O1" s="170"/>
    </row>
    <row r="2" spans="1:22" ht="18.75" x14ac:dyDescent="0.3">
      <c r="A2" s="854" t="s">
        <v>465</v>
      </c>
      <c r="B2" s="854"/>
      <c r="C2" s="854"/>
      <c r="D2" s="854"/>
      <c r="E2" s="854"/>
      <c r="F2" s="854"/>
      <c r="G2" s="854"/>
      <c r="H2" s="854"/>
      <c r="I2" s="854"/>
      <c r="J2" s="854"/>
      <c r="K2" s="854"/>
      <c r="L2" s="854"/>
      <c r="M2" s="854"/>
      <c r="N2" s="854"/>
      <c r="O2" s="854"/>
      <c r="P2" s="854"/>
    </row>
    <row r="3" spans="1:22" ht="18.75" x14ac:dyDescent="0.3">
      <c r="A3" s="854" t="s">
        <v>403</v>
      </c>
      <c r="B3" s="854"/>
      <c r="C3" s="854"/>
      <c r="D3" s="854"/>
      <c r="E3" s="854"/>
      <c r="F3" s="854"/>
      <c r="G3" s="854"/>
      <c r="H3" s="854"/>
      <c r="I3" s="854"/>
      <c r="J3" s="854"/>
      <c r="K3" s="854"/>
      <c r="L3" s="854"/>
      <c r="M3" s="854"/>
      <c r="N3" s="854"/>
      <c r="O3" s="854"/>
      <c r="P3" s="854"/>
    </row>
    <row r="4" spans="1:22" ht="7.5" customHeight="1" x14ac:dyDescent="0.3">
      <c r="A4" s="476"/>
      <c r="B4" s="476"/>
      <c r="C4" s="698"/>
      <c r="D4" s="739"/>
      <c r="E4" s="740"/>
      <c r="F4" s="740"/>
      <c r="G4" s="740"/>
      <c r="H4" s="544"/>
      <c r="I4" s="476"/>
      <c r="J4" s="476"/>
      <c r="K4" s="476"/>
      <c r="L4" s="740"/>
      <c r="M4" s="740"/>
      <c r="N4" s="740"/>
      <c r="O4" s="865"/>
      <c r="P4" s="865"/>
    </row>
    <row r="5" spans="1:22" s="455" customFormat="1" ht="42" customHeight="1" x14ac:dyDescent="0.2">
      <c r="A5" s="860" t="s">
        <v>241</v>
      </c>
      <c r="B5" s="860" t="s">
        <v>242</v>
      </c>
      <c r="C5" s="866" t="s">
        <v>243</v>
      </c>
      <c r="D5" s="868" t="s">
        <v>151</v>
      </c>
      <c r="E5" s="863"/>
      <c r="F5" s="863"/>
      <c r="G5" s="869"/>
      <c r="H5" s="862" t="s">
        <v>152</v>
      </c>
      <c r="I5" s="863"/>
      <c r="J5" s="863"/>
      <c r="K5" s="864"/>
      <c r="L5" s="868" t="s">
        <v>244</v>
      </c>
      <c r="M5" s="863"/>
      <c r="N5" s="863"/>
      <c r="O5" s="869"/>
      <c r="P5" s="855" t="s">
        <v>245</v>
      </c>
      <c r="Q5" s="545"/>
      <c r="R5" s="545"/>
      <c r="S5" s="545"/>
    </row>
    <row r="6" spans="1:22" s="455" customFormat="1" ht="42" customHeight="1" x14ac:dyDescent="0.2">
      <c r="A6" s="861"/>
      <c r="B6" s="861"/>
      <c r="C6" s="867"/>
      <c r="D6" s="724" t="s">
        <v>246</v>
      </c>
      <c r="E6" s="752" t="s">
        <v>247</v>
      </c>
      <c r="F6" s="752" t="s">
        <v>248</v>
      </c>
      <c r="G6" s="697" t="s">
        <v>249</v>
      </c>
      <c r="H6" s="751" t="s">
        <v>246</v>
      </c>
      <c r="I6" s="752" t="s">
        <v>247</v>
      </c>
      <c r="J6" s="752" t="s">
        <v>248</v>
      </c>
      <c r="K6" s="741" t="s">
        <v>249</v>
      </c>
      <c r="L6" s="724" t="s">
        <v>246</v>
      </c>
      <c r="M6" s="752" t="s">
        <v>247</v>
      </c>
      <c r="N6" s="752" t="s">
        <v>248</v>
      </c>
      <c r="O6" s="697" t="s">
        <v>249</v>
      </c>
      <c r="P6" s="856"/>
      <c r="Q6" s="545"/>
      <c r="R6" s="545"/>
      <c r="S6" s="545"/>
    </row>
    <row r="7" spans="1:22" s="455" customFormat="1" ht="14.25" customHeight="1" thickBot="1" x14ac:dyDescent="0.25">
      <c r="A7" s="752">
        <v>1</v>
      </c>
      <c r="B7" s="752">
        <v>2</v>
      </c>
      <c r="C7" s="753">
        <v>3</v>
      </c>
      <c r="D7" s="724">
        <v>4</v>
      </c>
      <c r="E7" s="752">
        <v>5</v>
      </c>
      <c r="F7" s="752">
        <v>6</v>
      </c>
      <c r="G7" s="697">
        <v>7</v>
      </c>
      <c r="H7" s="751">
        <v>8</v>
      </c>
      <c r="I7" s="752">
        <v>9</v>
      </c>
      <c r="J7" s="752">
        <v>10</v>
      </c>
      <c r="K7" s="741">
        <v>11</v>
      </c>
      <c r="L7" s="724">
        <v>12</v>
      </c>
      <c r="M7" s="752">
        <v>13</v>
      </c>
      <c r="N7" s="752">
        <v>14</v>
      </c>
      <c r="O7" s="697">
        <v>15</v>
      </c>
      <c r="P7" s="751">
        <v>16</v>
      </c>
      <c r="Q7" s="545"/>
      <c r="R7" s="545"/>
      <c r="S7" s="545"/>
    </row>
    <row r="8" spans="1:22" ht="19.5" customHeight="1" thickBot="1" x14ac:dyDescent="0.3">
      <c r="A8" s="857" t="s">
        <v>250</v>
      </c>
      <c r="B8" s="858"/>
      <c r="C8" s="858"/>
      <c r="D8" s="858"/>
      <c r="E8" s="858"/>
      <c r="F8" s="858"/>
      <c r="G8" s="858"/>
      <c r="H8" s="858"/>
      <c r="I8" s="858"/>
      <c r="J8" s="858"/>
      <c r="K8" s="858"/>
      <c r="L8" s="858"/>
      <c r="M8" s="858"/>
      <c r="N8" s="858"/>
      <c r="O8" s="858"/>
      <c r="P8" s="859"/>
    </row>
    <row r="9" spans="1:22" ht="141" customHeight="1" x14ac:dyDescent="0.25">
      <c r="A9" s="456" t="s">
        <v>161</v>
      </c>
      <c r="B9" s="477" t="s">
        <v>160</v>
      </c>
      <c r="C9" s="757" t="s">
        <v>401</v>
      </c>
      <c r="D9" s="546">
        <f>D10+D11+D12+D13+D14+D15+D16+D17+D18+D19+D20+D21+D22+D23+D24+D25+D26+D27+D28+D29+D30+D31+D32+D33+D34+D35+D36+D37+D38+D39+D40+D41+D42+D43+D44+D45+D46+D47+D48+D51+D52+D53+D54+D55+D56+D57+D49+D50</f>
        <v>1093743.5999999999</v>
      </c>
      <c r="E9" s="546">
        <f>SUM(E10:E57)</f>
        <v>3636481.2999999989</v>
      </c>
      <c r="F9" s="758"/>
      <c r="G9" s="759"/>
      <c r="H9" s="546">
        <f>H10+H11+H12+H13+H14+H15+H16+H17+H18+H19+H20+H21+H22+H23+H24+H25+H26+H27+H28+H29+H30+H31+H32+H33+H34+H35+H36+H37+H38+H39+H40+H41+H42+H43+H44+H45+H46+H47+H48+H51+H52+H53+H54+H55+H56+H57+H49+H50</f>
        <v>1097833.8</v>
      </c>
      <c r="I9" s="546">
        <f>SUM(I10:I57)</f>
        <v>3608237.4999999991</v>
      </c>
      <c r="J9" s="758"/>
      <c r="K9" s="759"/>
      <c r="L9" s="546">
        <f>L10+L11+L12+L13+L14+L15+L16+L17+L18+L19+L20+L21+L22+L23+L24+L25+L26+L27+L28+L29+L30+L31+L32+L33+L34+L35+L36+L37+L38+L39+L40+L41+L42+L43+L44+L45+L46+L47+L48+L51+L52+L53+L54+L55+L56+L57+L49+L50</f>
        <v>624499.18000000005</v>
      </c>
      <c r="M9" s="548">
        <f>SUM(M10:M57)</f>
        <v>2713456.149999999</v>
      </c>
      <c r="N9" s="456"/>
      <c r="O9" s="547"/>
      <c r="P9" s="548"/>
      <c r="Q9" s="582">
        <f>(L9+M9)/(I9+H9)</f>
        <v>0.70928702886418227</v>
      </c>
      <c r="R9" s="583">
        <f>M9/I9</f>
        <v>0.75201705818976705</v>
      </c>
      <c r="S9" s="584">
        <f>L9/H9</f>
        <v>0.56884674164705074</v>
      </c>
      <c r="T9" s="585"/>
      <c r="U9" s="586">
        <f>I9+H9</f>
        <v>4706071.2999999989</v>
      </c>
      <c r="V9" s="586">
        <f>M9+L9</f>
        <v>3337955.3299999991</v>
      </c>
    </row>
    <row r="10" spans="1:22" s="556" customFormat="1" ht="38.25" customHeight="1" x14ac:dyDescent="0.25">
      <c r="A10" s="173" t="s">
        <v>273</v>
      </c>
      <c r="B10" s="174" t="s">
        <v>281</v>
      </c>
      <c r="C10" s="702" t="s">
        <v>237</v>
      </c>
      <c r="D10" s="549"/>
      <c r="E10" s="478">
        <v>274724.2</v>
      </c>
      <c r="F10" s="550"/>
      <c r="G10" s="551"/>
      <c r="H10" s="709"/>
      <c r="I10" s="478">
        <v>288224.2</v>
      </c>
      <c r="J10" s="550"/>
      <c r="K10" s="552"/>
      <c r="L10" s="776"/>
      <c r="M10" s="777">
        <v>252103.95</v>
      </c>
      <c r="N10" s="550"/>
      <c r="O10" s="553"/>
      <c r="P10" s="554"/>
      <c r="Q10" s="582">
        <f>M10/I10</f>
        <v>0.87468002339845163</v>
      </c>
      <c r="R10" s="555"/>
      <c r="S10" s="555"/>
    </row>
    <row r="11" spans="1:22" s="556" customFormat="1" ht="38.25" x14ac:dyDescent="0.25">
      <c r="A11" s="175" t="s">
        <v>274</v>
      </c>
      <c r="B11" s="176" t="s">
        <v>282</v>
      </c>
      <c r="C11" s="702" t="s">
        <v>237</v>
      </c>
      <c r="D11" s="557"/>
      <c r="E11" s="480">
        <v>87449.3</v>
      </c>
      <c r="F11" s="558"/>
      <c r="G11" s="559"/>
      <c r="H11" s="710"/>
      <c r="I11" s="480">
        <v>90449.3</v>
      </c>
      <c r="J11" s="558"/>
      <c r="K11" s="560"/>
      <c r="L11" s="778"/>
      <c r="M11" s="779">
        <v>77150.759999999995</v>
      </c>
      <c r="N11" s="558"/>
      <c r="O11" s="561"/>
      <c r="P11" s="562"/>
      <c r="Q11" s="582">
        <f>M11/I11</f>
        <v>0.85297243870322925</v>
      </c>
      <c r="R11" s="555"/>
      <c r="S11" s="555"/>
    </row>
    <row r="12" spans="1:22" s="556" customFormat="1" ht="154.5" customHeight="1" x14ac:dyDescent="0.25">
      <c r="A12" s="175" t="s">
        <v>275</v>
      </c>
      <c r="B12" s="176" t="s">
        <v>98</v>
      </c>
      <c r="C12" s="702" t="s">
        <v>237</v>
      </c>
      <c r="D12" s="557"/>
      <c r="E12" s="480">
        <v>150000</v>
      </c>
      <c r="F12" s="558"/>
      <c r="G12" s="559"/>
      <c r="H12" s="710"/>
      <c r="I12" s="480">
        <v>150000</v>
      </c>
      <c r="J12" s="558"/>
      <c r="K12" s="560"/>
      <c r="L12" s="778"/>
      <c r="M12" s="779">
        <v>60113.99</v>
      </c>
      <c r="N12" s="558"/>
      <c r="O12" s="561"/>
      <c r="P12" s="562"/>
      <c r="Q12" s="582">
        <f t="shared" ref="Q12:Q69" si="0">M12/I12</f>
        <v>0.40075993333333332</v>
      </c>
      <c r="R12" s="555"/>
      <c r="S12" s="555"/>
    </row>
    <row r="13" spans="1:22" s="556" customFormat="1" ht="39.75" customHeight="1" x14ac:dyDescent="0.25">
      <c r="A13" s="175" t="s">
        <v>276</v>
      </c>
      <c r="B13" s="176" t="s">
        <v>283</v>
      </c>
      <c r="C13" s="702" t="s">
        <v>237</v>
      </c>
      <c r="D13" s="557"/>
      <c r="E13" s="480">
        <v>69998</v>
      </c>
      <c r="F13" s="558"/>
      <c r="G13" s="559"/>
      <c r="H13" s="710"/>
      <c r="I13" s="480">
        <v>39998</v>
      </c>
      <c r="J13" s="558"/>
      <c r="K13" s="560"/>
      <c r="L13" s="778"/>
      <c r="M13" s="779">
        <v>14280.17</v>
      </c>
      <c r="N13" s="558"/>
      <c r="O13" s="561"/>
      <c r="P13" s="562"/>
      <c r="Q13" s="582">
        <f t="shared" si="0"/>
        <v>0.35702210110505528</v>
      </c>
      <c r="R13" s="555"/>
      <c r="S13" s="555"/>
    </row>
    <row r="14" spans="1:22" s="556" customFormat="1" ht="51" customHeight="1" x14ac:dyDescent="0.25">
      <c r="A14" s="175" t="s">
        <v>277</v>
      </c>
      <c r="B14" s="176" t="s">
        <v>99</v>
      </c>
      <c r="C14" s="702" t="s">
        <v>237</v>
      </c>
      <c r="D14" s="557"/>
      <c r="E14" s="480">
        <v>22740</v>
      </c>
      <c r="F14" s="558"/>
      <c r="G14" s="559"/>
      <c r="H14" s="710"/>
      <c r="I14" s="480">
        <v>22740</v>
      </c>
      <c r="J14" s="558"/>
      <c r="K14" s="560"/>
      <c r="L14" s="778"/>
      <c r="M14" s="779">
        <v>16262.64</v>
      </c>
      <c r="N14" s="558"/>
      <c r="O14" s="561"/>
      <c r="P14" s="562"/>
      <c r="Q14" s="582">
        <f>M14/I14</f>
        <v>0.71515567282321901</v>
      </c>
      <c r="R14" s="555"/>
      <c r="S14" s="555"/>
    </row>
    <row r="15" spans="1:22" s="556" customFormat="1" ht="25.5" x14ac:dyDescent="0.25">
      <c r="A15" s="175" t="s">
        <v>108</v>
      </c>
      <c r="B15" s="176" t="s">
        <v>284</v>
      </c>
      <c r="C15" s="702" t="s">
        <v>237</v>
      </c>
      <c r="D15" s="482"/>
      <c r="E15" s="480">
        <v>1236023.3</v>
      </c>
      <c r="F15" s="483"/>
      <c r="G15" s="484"/>
      <c r="H15" s="493"/>
      <c r="I15" s="480">
        <v>1216963.3</v>
      </c>
      <c r="J15" s="483"/>
      <c r="K15" s="485"/>
      <c r="L15" s="780"/>
      <c r="M15" s="779">
        <v>929665.86</v>
      </c>
      <c r="N15" s="483"/>
      <c r="O15" s="487"/>
      <c r="P15" s="488"/>
      <c r="Q15" s="582">
        <f t="shared" ref="Q15:Q65" si="1">M15/I15</f>
        <v>0.76392267540031811</v>
      </c>
      <c r="R15" s="555"/>
      <c r="S15" s="555"/>
    </row>
    <row r="16" spans="1:22" s="556" customFormat="1" ht="25.5" x14ac:dyDescent="0.25">
      <c r="A16" s="175" t="s">
        <v>109</v>
      </c>
      <c r="B16" s="176" t="s">
        <v>285</v>
      </c>
      <c r="C16" s="702" t="s">
        <v>237</v>
      </c>
      <c r="D16" s="482"/>
      <c r="E16" s="480">
        <v>1823.4</v>
      </c>
      <c r="F16" s="483"/>
      <c r="G16" s="484"/>
      <c r="H16" s="493"/>
      <c r="I16" s="480">
        <v>1823.4</v>
      </c>
      <c r="J16" s="483"/>
      <c r="K16" s="485"/>
      <c r="L16" s="780"/>
      <c r="M16" s="779">
        <v>1047.69</v>
      </c>
      <c r="N16" s="483"/>
      <c r="O16" s="487"/>
      <c r="P16" s="488"/>
      <c r="Q16" s="582">
        <f t="shared" si="1"/>
        <v>0.5745804540967423</v>
      </c>
      <c r="R16" s="555"/>
      <c r="S16" s="555"/>
    </row>
    <row r="17" spans="1:19" s="556" customFormat="1" ht="51" x14ac:dyDescent="0.25">
      <c r="A17" s="175" t="s">
        <v>155</v>
      </c>
      <c r="B17" s="176" t="s">
        <v>286</v>
      </c>
      <c r="C17" s="702" t="s">
        <v>237</v>
      </c>
      <c r="D17" s="482"/>
      <c r="E17" s="480">
        <v>21541.599999999999</v>
      </c>
      <c r="F17" s="483"/>
      <c r="G17" s="484"/>
      <c r="H17" s="493"/>
      <c r="I17" s="480">
        <v>21541.599999999999</v>
      </c>
      <c r="J17" s="483"/>
      <c r="K17" s="485"/>
      <c r="L17" s="780"/>
      <c r="M17" s="779">
        <v>15981.55</v>
      </c>
      <c r="N17" s="483"/>
      <c r="O17" s="487"/>
      <c r="P17" s="488"/>
      <c r="Q17" s="582">
        <f t="shared" si="1"/>
        <v>0.74189243138856908</v>
      </c>
      <c r="R17" s="555"/>
      <c r="S17" s="555"/>
    </row>
    <row r="18" spans="1:19" s="556" customFormat="1" ht="38.25" customHeight="1" x14ac:dyDescent="0.25">
      <c r="A18" s="175" t="s">
        <v>361</v>
      </c>
      <c r="B18" s="176" t="s">
        <v>100</v>
      </c>
      <c r="C18" s="702" t="s">
        <v>237</v>
      </c>
      <c r="D18" s="482"/>
      <c r="E18" s="480">
        <v>1110351.5</v>
      </c>
      <c r="F18" s="483"/>
      <c r="G18" s="484"/>
      <c r="H18" s="493"/>
      <c r="I18" s="480">
        <v>1110351.5</v>
      </c>
      <c r="J18" s="483"/>
      <c r="K18" s="485"/>
      <c r="L18" s="780"/>
      <c r="M18" s="779">
        <v>850917.19</v>
      </c>
      <c r="N18" s="483"/>
      <c r="O18" s="487"/>
      <c r="P18" s="488"/>
      <c r="Q18" s="582">
        <f t="shared" si="1"/>
        <v>0.76634938575757316</v>
      </c>
      <c r="R18" s="555"/>
      <c r="S18" s="555"/>
    </row>
    <row r="19" spans="1:19" s="556" customFormat="1" ht="43.5" customHeight="1" x14ac:dyDescent="0.25">
      <c r="A19" s="175" t="s">
        <v>364</v>
      </c>
      <c r="B19" s="176" t="s">
        <v>287</v>
      </c>
      <c r="C19" s="702" t="s">
        <v>237</v>
      </c>
      <c r="D19" s="482"/>
      <c r="E19" s="480">
        <v>13589.3</v>
      </c>
      <c r="F19" s="483"/>
      <c r="G19" s="484"/>
      <c r="H19" s="493"/>
      <c r="I19" s="480">
        <v>13589.3</v>
      </c>
      <c r="J19" s="483"/>
      <c r="K19" s="485"/>
      <c r="L19" s="780"/>
      <c r="M19" s="779">
        <v>9486.14</v>
      </c>
      <c r="N19" s="483"/>
      <c r="O19" s="487"/>
      <c r="P19" s="488"/>
      <c r="Q19" s="582">
        <f t="shared" si="1"/>
        <v>0.69805950269697481</v>
      </c>
      <c r="R19" s="555"/>
      <c r="S19" s="555"/>
    </row>
    <row r="20" spans="1:19" s="556" customFormat="1" ht="51" x14ac:dyDescent="0.25">
      <c r="A20" s="175" t="s">
        <v>95</v>
      </c>
      <c r="B20" s="176" t="s">
        <v>288</v>
      </c>
      <c r="C20" s="702" t="s">
        <v>237</v>
      </c>
      <c r="D20" s="482"/>
      <c r="E20" s="480">
        <v>109623.2</v>
      </c>
      <c r="F20" s="483"/>
      <c r="G20" s="484"/>
      <c r="H20" s="493"/>
      <c r="I20" s="480">
        <v>109623.2</v>
      </c>
      <c r="J20" s="483"/>
      <c r="K20" s="485"/>
      <c r="L20" s="780"/>
      <c r="M20" s="779">
        <v>84961.3</v>
      </c>
      <c r="N20" s="483"/>
      <c r="O20" s="487"/>
      <c r="P20" s="488"/>
      <c r="Q20" s="582">
        <f t="shared" si="1"/>
        <v>0.77503028555999098</v>
      </c>
      <c r="R20" s="555"/>
      <c r="S20" s="555"/>
    </row>
    <row r="21" spans="1:19" s="556" customFormat="1" ht="25.5" x14ac:dyDescent="0.25">
      <c r="A21" s="175" t="s">
        <v>162</v>
      </c>
      <c r="B21" s="176" t="s">
        <v>289</v>
      </c>
      <c r="C21" s="702" t="s">
        <v>237</v>
      </c>
      <c r="D21" s="482"/>
      <c r="E21" s="480">
        <v>6151.4</v>
      </c>
      <c r="F21" s="483"/>
      <c r="G21" s="484"/>
      <c r="H21" s="493"/>
      <c r="I21" s="480">
        <v>6151.4</v>
      </c>
      <c r="J21" s="483"/>
      <c r="K21" s="485"/>
      <c r="L21" s="780"/>
      <c r="M21" s="779">
        <v>3926.78</v>
      </c>
      <c r="N21" s="483"/>
      <c r="O21" s="487"/>
      <c r="P21" s="488"/>
      <c r="Q21" s="582">
        <f t="shared" si="1"/>
        <v>0.63835549630978317</v>
      </c>
      <c r="R21" s="555"/>
      <c r="S21" s="555"/>
    </row>
    <row r="22" spans="1:19" s="556" customFormat="1" ht="240" customHeight="1" x14ac:dyDescent="0.25">
      <c r="A22" s="175" t="s">
        <v>163</v>
      </c>
      <c r="B22" s="176" t="s">
        <v>290</v>
      </c>
      <c r="C22" s="702" t="s">
        <v>237</v>
      </c>
      <c r="D22" s="482"/>
      <c r="E22" s="480">
        <v>40.6</v>
      </c>
      <c r="F22" s="483"/>
      <c r="G22" s="484"/>
      <c r="H22" s="493"/>
      <c r="I22" s="480">
        <v>40.6</v>
      </c>
      <c r="J22" s="483"/>
      <c r="K22" s="485"/>
      <c r="L22" s="780"/>
      <c r="M22" s="779">
        <v>0</v>
      </c>
      <c r="N22" s="483"/>
      <c r="O22" s="487"/>
      <c r="P22" s="488"/>
      <c r="Q22" s="582">
        <f t="shared" si="1"/>
        <v>0</v>
      </c>
      <c r="R22" s="555"/>
      <c r="S22" s="555"/>
    </row>
    <row r="23" spans="1:19" s="556" customFormat="1" ht="89.25" customHeight="1" x14ac:dyDescent="0.25">
      <c r="A23" s="175" t="s">
        <v>164</v>
      </c>
      <c r="B23" s="176" t="s">
        <v>291</v>
      </c>
      <c r="C23" s="702" t="s">
        <v>237</v>
      </c>
      <c r="D23" s="482"/>
      <c r="E23" s="480">
        <v>285094</v>
      </c>
      <c r="F23" s="483"/>
      <c r="G23" s="484"/>
      <c r="H23" s="493"/>
      <c r="I23" s="480">
        <v>292594</v>
      </c>
      <c r="J23" s="483"/>
      <c r="K23" s="485"/>
      <c r="L23" s="780"/>
      <c r="M23" s="779">
        <v>234508.03</v>
      </c>
      <c r="N23" s="483"/>
      <c r="O23" s="487"/>
      <c r="P23" s="488"/>
      <c r="Q23" s="582">
        <f t="shared" si="1"/>
        <v>0.80147928528951384</v>
      </c>
      <c r="R23" s="555"/>
      <c r="S23" s="555"/>
    </row>
    <row r="24" spans="1:19" s="556" customFormat="1" ht="51" x14ac:dyDescent="0.25">
      <c r="A24" s="175" t="s">
        <v>165</v>
      </c>
      <c r="B24" s="176" t="s">
        <v>292</v>
      </c>
      <c r="C24" s="702" t="s">
        <v>237</v>
      </c>
      <c r="D24" s="482"/>
      <c r="E24" s="480">
        <v>11200.7</v>
      </c>
      <c r="F24" s="483"/>
      <c r="G24" s="484"/>
      <c r="H24" s="493"/>
      <c r="I24" s="480">
        <v>11200.7</v>
      </c>
      <c r="J24" s="483"/>
      <c r="K24" s="485"/>
      <c r="L24" s="780"/>
      <c r="M24" s="779">
        <v>82.72</v>
      </c>
      <c r="N24" s="483"/>
      <c r="O24" s="487"/>
      <c r="P24" s="488"/>
      <c r="Q24" s="582">
        <f t="shared" si="1"/>
        <v>7.3852527074200714E-3</v>
      </c>
      <c r="R24" s="555"/>
      <c r="S24" s="555"/>
    </row>
    <row r="25" spans="1:19" s="556" customFormat="1" ht="51" customHeight="1" x14ac:dyDescent="0.25">
      <c r="A25" s="175" t="s">
        <v>166</v>
      </c>
      <c r="B25" s="176" t="s">
        <v>293</v>
      </c>
      <c r="C25" s="702" t="s">
        <v>237</v>
      </c>
      <c r="D25" s="482"/>
      <c r="E25" s="480">
        <v>100</v>
      </c>
      <c r="F25" s="483"/>
      <c r="G25" s="484"/>
      <c r="H25" s="493"/>
      <c r="I25" s="480">
        <v>100</v>
      </c>
      <c r="J25" s="483"/>
      <c r="K25" s="485"/>
      <c r="L25" s="780"/>
      <c r="M25" s="779">
        <v>50</v>
      </c>
      <c r="N25" s="483"/>
      <c r="O25" s="487"/>
      <c r="P25" s="488"/>
      <c r="Q25" s="582">
        <f t="shared" si="1"/>
        <v>0.5</v>
      </c>
      <c r="R25" s="555"/>
      <c r="S25" s="555"/>
    </row>
    <row r="26" spans="1:19" s="556" customFormat="1" ht="51" x14ac:dyDescent="0.25">
      <c r="A26" s="175" t="s">
        <v>167</v>
      </c>
      <c r="B26" s="176" t="s">
        <v>294</v>
      </c>
      <c r="C26" s="702" t="s">
        <v>237</v>
      </c>
      <c r="D26" s="482"/>
      <c r="E26" s="480">
        <v>400.9</v>
      </c>
      <c r="F26" s="483"/>
      <c r="G26" s="484"/>
      <c r="H26" s="493"/>
      <c r="I26" s="480">
        <v>400.9</v>
      </c>
      <c r="J26" s="483"/>
      <c r="K26" s="485"/>
      <c r="L26" s="780"/>
      <c r="M26" s="779">
        <v>253.94</v>
      </c>
      <c r="N26" s="483"/>
      <c r="O26" s="487"/>
      <c r="P26" s="488"/>
      <c r="Q26" s="582">
        <f t="shared" si="1"/>
        <v>0.63342479421302078</v>
      </c>
      <c r="R26" s="555"/>
      <c r="S26" s="555"/>
    </row>
    <row r="27" spans="1:19" s="556" customFormat="1" ht="223.5" customHeight="1" x14ac:dyDescent="0.25">
      <c r="A27" s="175" t="s">
        <v>168</v>
      </c>
      <c r="B27" s="176" t="s">
        <v>101</v>
      </c>
      <c r="C27" s="702" t="s">
        <v>237</v>
      </c>
      <c r="D27" s="482"/>
      <c r="E27" s="480">
        <v>3459.3</v>
      </c>
      <c r="F27" s="483"/>
      <c r="G27" s="484"/>
      <c r="H27" s="493"/>
      <c r="I27" s="480">
        <v>3459.3</v>
      </c>
      <c r="J27" s="483"/>
      <c r="K27" s="485"/>
      <c r="L27" s="780"/>
      <c r="M27" s="779">
        <v>2489.92</v>
      </c>
      <c r="N27" s="483"/>
      <c r="O27" s="487"/>
      <c r="P27" s="488"/>
      <c r="Q27" s="582">
        <f t="shared" si="1"/>
        <v>0.71977567716011903</v>
      </c>
      <c r="R27" s="555"/>
      <c r="S27" s="555"/>
    </row>
    <row r="28" spans="1:19" s="556" customFormat="1" ht="51" x14ac:dyDescent="0.25">
      <c r="A28" s="175" t="s">
        <v>169</v>
      </c>
      <c r="B28" s="176" t="s">
        <v>295</v>
      </c>
      <c r="C28" s="702" t="s">
        <v>237</v>
      </c>
      <c r="D28" s="482"/>
      <c r="E28" s="480">
        <v>27727.4</v>
      </c>
      <c r="F28" s="483"/>
      <c r="G28" s="484"/>
      <c r="H28" s="493"/>
      <c r="I28" s="480">
        <v>27727.4</v>
      </c>
      <c r="J28" s="483"/>
      <c r="K28" s="485"/>
      <c r="L28" s="780"/>
      <c r="M28" s="779">
        <v>26626.57</v>
      </c>
      <c r="N28" s="483"/>
      <c r="O28" s="487"/>
      <c r="P28" s="488"/>
      <c r="Q28" s="582">
        <f t="shared" si="1"/>
        <v>0.96029811666438247</v>
      </c>
      <c r="R28" s="555"/>
      <c r="S28" s="555"/>
    </row>
    <row r="29" spans="1:19" s="556" customFormat="1" ht="51" x14ac:dyDescent="0.25">
      <c r="A29" s="175" t="s">
        <v>170</v>
      </c>
      <c r="B29" s="176" t="s">
        <v>296</v>
      </c>
      <c r="C29" s="756" t="s">
        <v>237</v>
      </c>
      <c r="D29" s="482"/>
      <c r="E29" s="480">
        <v>1820.8</v>
      </c>
      <c r="F29" s="483"/>
      <c r="G29" s="484"/>
      <c r="H29" s="493"/>
      <c r="I29" s="480">
        <v>1820.8</v>
      </c>
      <c r="J29" s="483"/>
      <c r="K29" s="485"/>
      <c r="L29" s="780"/>
      <c r="M29" s="779">
        <v>964.75</v>
      </c>
      <c r="N29" s="483"/>
      <c r="O29" s="487"/>
      <c r="P29" s="488"/>
      <c r="Q29" s="582">
        <f t="shared" si="1"/>
        <v>0.52984951669595781</v>
      </c>
      <c r="R29" s="555"/>
      <c r="S29" s="555"/>
    </row>
    <row r="30" spans="1:19" s="556" customFormat="1" ht="18.75" customHeight="1" x14ac:dyDescent="0.25">
      <c r="A30" s="827" t="s">
        <v>171</v>
      </c>
      <c r="B30" s="829" t="s">
        <v>253</v>
      </c>
      <c r="C30" s="756" t="s">
        <v>237</v>
      </c>
      <c r="D30" s="482"/>
      <c r="E30" s="480">
        <v>15000</v>
      </c>
      <c r="F30" s="483"/>
      <c r="G30" s="484"/>
      <c r="H30" s="493"/>
      <c r="I30" s="480">
        <v>15000</v>
      </c>
      <c r="J30" s="483"/>
      <c r="K30" s="485"/>
      <c r="L30" s="780"/>
      <c r="M30" s="779">
        <v>2032.35</v>
      </c>
      <c r="N30" s="483"/>
      <c r="O30" s="487"/>
      <c r="P30" s="488"/>
      <c r="Q30" s="582">
        <f t="shared" si="1"/>
        <v>0.13549</v>
      </c>
      <c r="R30" s="555"/>
      <c r="S30" s="555"/>
    </row>
    <row r="31" spans="1:19" s="556" customFormat="1" ht="19.5" customHeight="1" x14ac:dyDescent="0.25">
      <c r="A31" s="828"/>
      <c r="B31" s="830"/>
      <c r="C31" s="756" t="s">
        <v>210</v>
      </c>
      <c r="D31" s="482"/>
      <c r="E31" s="480">
        <v>160</v>
      </c>
      <c r="F31" s="483"/>
      <c r="G31" s="484"/>
      <c r="H31" s="493"/>
      <c r="I31" s="480">
        <v>160</v>
      </c>
      <c r="J31" s="483"/>
      <c r="K31" s="485"/>
      <c r="L31" s="780"/>
      <c r="M31" s="480">
        <v>0</v>
      </c>
      <c r="N31" s="483"/>
      <c r="O31" s="487"/>
      <c r="P31" s="488"/>
      <c r="Q31" s="582">
        <f t="shared" si="1"/>
        <v>0</v>
      </c>
      <c r="R31" s="555"/>
      <c r="S31" s="555"/>
    </row>
    <row r="32" spans="1:19" s="556" customFormat="1" ht="25.5" customHeight="1" x14ac:dyDescent="0.25">
      <c r="A32" s="175" t="s">
        <v>172</v>
      </c>
      <c r="B32" s="176" t="s">
        <v>102</v>
      </c>
      <c r="C32" s="756" t="s">
        <v>237</v>
      </c>
      <c r="D32" s="482"/>
      <c r="E32" s="480">
        <v>960</v>
      </c>
      <c r="F32" s="483"/>
      <c r="G32" s="484"/>
      <c r="H32" s="493"/>
      <c r="I32" s="480">
        <v>960</v>
      </c>
      <c r="J32" s="483"/>
      <c r="K32" s="485"/>
      <c r="L32" s="780"/>
      <c r="M32" s="779">
        <v>480</v>
      </c>
      <c r="N32" s="483"/>
      <c r="O32" s="487"/>
      <c r="P32" s="488"/>
      <c r="Q32" s="582">
        <f t="shared" si="1"/>
        <v>0.5</v>
      </c>
      <c r="R32" s="555"/>
      <c r="S32" s="555"/>
    </row>
    <row r="33" spans="1:19" s="556" customFormat="1" ht="38.25" x14ac:dyDescent="0.25">
      <c r="A33" s="175" t="s">
        <v>173</v>
      </c>
      <c r="B33" s="176" t="s">
        <v>297</v>
      </c>
      <c r="C33" s="756" t="s">
        <v>237</v>
      </c>
      <c r="D33" s="482"/>
      <c r="E33" s="480">
        <v>3.3</v>
      </c>
      <c r="F33" s="483"/>
      <c r="G33" s="484"/>
      <c r="H33" s="493"/>
      <c r="I33" s="480">
        <v>3.3</v>
      </c>
      <c r="J33" s="483"/>
      <c r="K33" s="485"/>
      <c r="L33" s="780"/>
      <c r="M33" s="779">
        <v>0</v>
      </c>
      <c r="N33" s="483"/>
      <c r="O33" s="487"/>
      <c r="P33" s="488"/>
      <c r="Q33" s="582">
        <f t="shared" si="1"/>
        <v>0</v>
      </c>
      <c r="R33" s="555"/>
      <c r="S33" s="555"/>
    </row>
    <row r="34" spans="1:19" s="556" customFormat="1" ht="38.25" x14ac:dyDescent="0.25">
      <c r="A34" s="175" t="s">
        <v>174</v>
      </c>
      <c r="B34" s="176" t="s">
        <v>298</v>
      </c>
      <c r="C34" s="756" t="s">
        <v>237</v>
      </c>
      <c r="D34" s="482"/>
      <c r="E34" s="480">
        <v>18214.7</v>
      </c>
      <c r="F34" s="483"/>
      <c r="G34" s="484"/>
      <c r="H34" s="493"/>
      <c r="I34" s="480">
        <v>18214.7</v>
      </c>
      <c r="J34" s="483"/>
      <c r="K34" s="485"/>
      <c r="L34" s="780"/>
      <c r="M34" s="779">
        <v>7362.35</v>
      </c>
      <c r="N34" s="483"/>
      <c r="O34" s="487"/>
      <c r="P34" s="488"/>
      <c r="Q34" s="582">
        <f t="shared" si="1"/>
        <v>0.40419825745139915</v>
      </c>
      <c r="R34" s="555"/>
      <c r="S34" s="555"/>
    </row>
    <row r="35" spans="1:19" s="556" customFormat="1" ht="25.5" x14ac:dyDescent="0.25">
      <c r="A35" s="175" t="s">
        <v>175</v>
      </c>
      <c r="B35" s="176" t="s">
        <v>299</v>
      </c>
      <c r="C35" s="756" t="s">
        <v>237</v>
      </c>
      <c r="D35" s="482"/>
      <c r="E35" s="480">
        <v>8443.4</v>
      </c>
      <c r="F35" s="483"/>
      <c r="G35" s="484"/>
      <c r="H35" s="493"/>
      <c r="I35" s="480">
        <v>8443.4</v>
      </c>
      <c r="J35" s="483"/>
      <c r="K35" s="485"/>
      <c r="L35" s="780"/>
      <c r="M35" s="779">
        <v>6085.97</v>
      </c>
      <c r="N35" s="483"/>
      <c r="O35" s="487"/>
      <c r="P35" s="488"/>
      <c r="Q35" s="582">
        <f t="shared" si="1"/>
        <v>0.72079612478385491</v>
      </c>
      <c r="R35" s="555"/>
      <c r="S35" s="555"/>
    </row>
    <row r="36" spans="1:19" s="556" customFormat="1" ht="38.25" x14ac:dyDescent="0.25">
      <c r="A36" s="175" t="s">
        <v>176</v>
      </c>
      <c r="B36" s="176" t="s">
        <v>300</v>
      </c>
      <c r="C36" s="756" t="s">
        <v>237</v>
      </c>
      <c r="D36" s="482"/>
      <c r="E36" s="480">
        <v>12332.2</v>
      </c>
      <c r="F36" s="483"/>
      <c r="G36" s="484"/>
      <c r="H36" s="493"/>
      <c r="I36" s="480">
        <v>12332.2</v>
      </c>
      <c r="J36" s="483"/>
      <c r="K36" s="485"/>
      <c r="L36" s="780"/>
      <c r="M36" s="779">
        <v>9115.27</v>
      </c>
      <c r="N36" s="483"/>
      <c r="O36" s="487"/>
      <c r="P36" s="488"/>
      <c r="Q36" s="582">
        <f t="shared" si="1"/>
        <v>0.73914386727429005</v>
      </c>
      <c r="R36" s="555"/>
      <c r="S36" s="555"/>
    </row>
    <row r="37" spans="1:19" s="556" customFormat="1" ht="63.75" x14ac:dyDescent="0.25">
      <c r="A37" s="175" t="s">
        <v>177</v>
      </c>
      <c r="B37" s="176" t="s">
        <v>301</v>
      </c>
      <c r="C37" s="756" t="s">
        <v>237</v>
      </c>
      <c r="D37" s="482"/>
      <c r="E37" s="480">
        <v>2451.8000000000002</v>
      </c>
      <c r="F37" s="483"/>
      <c r="G37" s="484"/>
      <c r="H37" s="493"/>
      <c r="I37" s="480">
        <v>2451.8000000000002</v>
      </c>
      <c r="J37" s="483"/>
      <c r="K37" s="485"/>
      <c r="L37" s="780"/>
      <c r="M37" s="779">
        <v>0</v>
      </c>
      <c r="N37" s="483"/>
      <c r="O37" s="487"/>
      <c r="P37" s="488"/>
      <c r="Q37" s="582">
        <f t="shared" si="1"/>
        <v>0</v>
      </c>
      <c r="R37" s="555"/>
      <c r="S37" s="555"/>
    </row>
    <row r="38" spans="1:19" s="556" customFormat="1" ht="38.25" x14ac:dyDescent="0.25">
      <c r="A38" s="175" t="s">
        <v>178</v>
      </c>
      <c r="B38" s="176" t="s">
        <v>302</v>
      </c>
      <c r="C38" s="756" t="s">
        <v>237</v>
      </c>
      <c r="D38" s="482"/>
      <c r="E38" s="480">
        <v>3095.2</v>
      </c>
      <c r="F38" s="483"/>
      <c r="G38" s="484"/>
      <c r="H38" s="493"/>
      <c r="I38" s="480">
        <v>3095.2</v>
      </c>
      <c r="J38" s="483"/>
      <c r="K38" s="485"/>
      <c r="L38" s="780"/>
      <c r="M38" s="779">
        <v>1646.4</v>
      </c>
      <c r="N38" s="483"/>
      <c r="O38" s="487"/>
      <c r="P38" s="488"/>
      <c r="Q38" s="582">
        <f t="shared" si="1"/>
        <v>0.53192039286637383</v>
      </c>
      <c r="R38" s="555"/>
      <c r="S38" s="555"/>
    </row>
    <row r="39" spans="1:19" s="556" customFormat="1" ht="63.75" customHeight="1" x14ac:dyDescent="0.25">
      <c r="A39" s="175" t="s">
        <v>179</v>
      </c>
      <c r="B39" s="176" t="s">
        <v>254</v>
      </c>
      <c r="C39" s="756" t="s">
        <v>237</v>
      </c>
      <c r="D39" s="482"/>
      <c r="E39" s="480">
        <v>40724.800000000003</v>
      </c>
      <c r="F39" s="483"/>
      <c r="G39" s="484"/>
      <c r="H39" s="493"/>
      <c r="I39" s="480">
        <v>40724.800000000003</v>
      </c>
      <c r="J39" s="483"/>
      <c r="K39" s="485"/>
      <c r="L39" s="780"/>
      <c r="M39" s="779">
        <v>16710.25</v>
      </c>
      <c r="N39" s="483"/>
      <c r="O39" s="487"/>
      <c r="P39" s="488"/>
      <c r="Q39" s="582">
        <f t="shared" si="1"/>
        <v>0.41032122932463755</v>
      </c>
      <c r="R39" s="555"/>
      <c r="S39" s="555"/>
    </row>
    <row r="40" spans="1:19" s="556" customFormat="1" ht="51" x14ac:dyDescent="0.25">
      <c r="A40" s="175" t="s">
        <v>180</v>
      </c>
      <c r="B40" s="176" t="s">
        <v>303</v>
      </c>
      <c r="C40" s="756" t="s">
        <v>237</v>
      </c>
      <c r="D40" s="482"/>
      <c r="E40" s="480">
        <v>2000</v>
      </c>
      <c r="F40" s="483"/>
      <c r="G40" s="484"/>
      <c r="H40" s="493"/>
      <c r="I40" s="480">
        <v>2000</v>
      </c>
      <c r="J40" s="483"/>
      <c r="K40" s="485"/>
      <c r="L40" s="780"/>
      <c r="M40" s="779">
        <v>1077.4000000000001</v>
      </c>
      <c r="N40" s="483"/>
      <c r="O40" s="487"/>
      <c r="P40" s="488"/>
      <c r="Q40" s="582">
        <f t="shared" si="1"/>
        <v>0.53870000000000007</v>
      </c>
      <c r="R40" s="555"/>
      <c r="S40" s="555"/>
    </row>
    <row r="41" spans="1:19" s="556" customFormat="1" ht="51" customHeight="1" x14ac:dyDescent="0.25">
      <c r="A41" s="175" t="s">
        <v>181</v>
      </c>
      <c r="B41" s="176" t="s">
        <v>304</v>
      </c>
      <c r="C41" s="756" t="s">
        <v>237</v>
      </c>
      <c r="D41" s="482"/>
      <c r="E41" s="480">
        <v>88450</v>
      </c>
      <c r="F41" s="483"/>
      <c r="G41" s="484"/>
      <c r="H41" s="493"/>
      <c r="I41" s="480">
        <v>88450</v>
      </c>
      <c r="J41" s="483"/>
      <c r="K41" s="485"/>
      <c r="L41" s="780"/>
      <c r="M41" s="779">
        <v>83891.93</v>
      </c>
      <c r="N41" s="483"/>
      <c r="O41" s="487"/>
      <c r="P41" s="488"/>
      <c r="Q41" s="582">
        <f t="shared" si="1"/>
        <v>0.94846726964386652</v>
      </c>
      <c r="R41" s="555"/>
      <c r="S41" s="555"/>
    </row>
    <row r="42" spans="1:19" s="556" customFormat="1" ht="25.5" x14ac:dyDescent="0.25">
      <c r="A42" s="175" t="s">
        <v>182</v>
      </c>
      <c r="B42" s="176" t="s">
        <v>305</v>
      </c>
      <c r="C42" s="756" t="s">
        <v>237</v>
      </c>
      <c r="D42" s="482"/>
      <c r="E42" s="480">
        <v>152.30000000000001</v>
      </c>
      <c r="F42" s="483"/>
      <c r="G42" s="484"/>
      <c r="H42" s="493"/>
      <c r="I42" s="480">
        <v>152.30000000000001</v>
      </c>
      <c r="J42" s="483"/>
      <c r="K42" s="485"/>
      <c r="L42" s="780"/>
      <c r="M42" s="779">
        <v>0</v>
      </c>
      <c r="N42" s="483"/>
      <c r="O42" s="487"/>
      <c r="P42" s="488"/>
      <c r="Q42" s="582">
        <f t="shared" si="1"/>
        <v>0</v>
      </c>
      <c r="R42" s="555"/>
      <c r="S42" s="555"/>
    </row>
    <row r="43" spans="1:19" ht="131.25" customHeight="1" x14ac:dyDescent="0.25">
      <c r="A43" s="175" t="s">
        <v>183</v>
      </c>
      <c r="B43" s="176" t="s">
        <v>306</v>
      </c>
      <c r="C43" s="756" t="s">
        <v>237</v>
      </c>
      <c r="D43" s="482"/>
      <c r="E43" s="480">
        <v>904.5</v>
      </c>
      <c r="F43" s="483"/>
      <c r="G43" s="484"/>
      <c r="H43" s="493"/>
      <c r="I43" s="480">
        <v>904.5</v>
      </c>
      <c r="J43" s="483"/>
      <c r="K43" s="485"/>
      <c r="L43" s="780"/>
      <c r="M43" s="779">
        <v>196.53</v>
      </c>
      <c r="N43" s="483"/>
      <c r="O43" s="487"/>
      <c r="P43" s="488"/>
      <c r="Q43" s="582">
        <f t="shared" si="1"/>
        <v>0.21728026533996683</v>
      </c>
    </row>
    <row r="44" spans="1:19" s="459" customFormat="1" ht="51" x14ac:dyDescent="0.25">
      <c r="A44" s="175" t="s">
        <v>184</v>
      </c>
      <c r="B44" s="176" t="s">
        <v>445</v>
      </c>
      <c r="C44" s="756"/>
      <c r="D44" s="482"/>
      <c r="E44" s="480"/>
      <c r="F44" s="483"/>
      <c r="G44" s="484"/>
      <c r="H44" s="493"/>
      <c r="I44" s="480"/>
      <c r="J44" s="483"/>
      <c r="K44" s="485"/>
      <c r="L44" s="780"/>
      <c r="M44" s="779"/>
      <c r="N44" s="483"/>
      <c r="O44" s="487"/>
      <c r="P44" s="488"/>
      <c r="Q44" s="582" t="e">
        <f t="shared" si="1"/>
        <v>#DIV/0!</v>
      </c>
      <c r="R44" s="500"/>
      <c r="S44" s="500"/>
    </row>
    <row r="45" spans="1:19" ht="89.25" x14ac:dyDescent="0.25">
      <c r="A45" s="175" t="s">
        <v>185</v>
      </c>
      <c r="B45" s="176" t="s">
        <v>103</v>
      </c>
      <c r="C45" s="756" t="s">
        <v>237</v>
      </c>
      <c r="D45" s="482"/>
      <c r="E45" s="480">
        <v>60.7</v>
      </c>
      <c r="F45" s="483"/>
      <c r="G45" s="484"/>
      <c r="H45" s="493"/>
      <c r="I45" s="480">
        <v>120.7</v>
      </c>
      <c r="J45" s="483"/>
      <c r="K45" s="485"/>
      <c r="L45" s="780"/>
      <c r="M45" s="779">
        <v>45.48</v>
      </c>
      <c r="N45" s="483"/>
      <c r="O45" s="487"/>
      <c r="P45" s="488"/>
      <c r="Q45" s="582">
        <f t="shared" si="1"/>
        <v>0.37680198840099416</v>
      </c>
    </row>
    <row r="46" spans="1:19" ht="63.75" x14ac:dyDescent="0.25">
      <c r="A46" s="175" t="s">
        <v>186</v>
      </c>
      <c r="B46" s="176" t="s">
        <v>104</v>
      </c>
      <c r="C46" s="756" t="s">
        <v>237</v>
      </c>
      <c r="D46" s="482"/>
      <c r="E46" s="480">
        <v>867.8</v>
      </c>
      <c r="F46" s="483"/>
      <c r="G46" s="484"/>
      <c r="H46" s="493"/>
      <c r="I46" s="480">
        <v>867.8</v>
      </c>
      <c r="J46" s="483"/>
      <c r="K46" s="485"/>
      <c r="L46" s="780"/>
      <c r="M46" s="480">
        <v>404.69</v>
      </c>
      <c r="N46" s="483"/>
      <c r="O46" s="487"/>
      <c r="P46" s="488"/>
      <c r="Q46" s="582">
        <f t="shared" si="1"/>
        <v>0.4663401705462088</v>
      </c>
    </row>
    <row r="47" spans="1:19" ht="38.25" x14ac:dyDescent="0.25">
      <c r="A47" s="175" t="s">
        <v>187</v>
      </c>
      <c r="B47" s="176" t="s">
        <v>308</v>
      </c>
      <c r="C47" s="756" t="s">
        <v>237</v>
      </c>
      <c r="D47" s="482"/>
      <c r="E47" s="480">
        <v>4588.8999999999996</v>
      </c>
      <c r="F47" s="483"/>
      <c r="G47" s="484"/>
      <c r="H47" s="493"/>
      <c r="I47" s="480">
        <v>4588.8999999999996</v>
      </c>
      <c r="J47" s="483"/>
      <c r="K47" s="485"/>
      <c r="L47" s="780"/>
      <c r="M47" s="781">
        <v>3435.5</v>
      </c>
      <c r="N47" s="483"/>
      <c r="O47" s="487"/>
      <c r="P47" s="488"/>
      <c r="Q47" s="582">
        <f t="shared" si="1"/>
        <v>0.74865436161171528</v>
      </c>
    </row>
    <row r="48" spans="1:19" s="459" customFormat="1" ht="81" customHeight="1" x14ac:dyDescent="0.25">
      <c r="A48" s="175" t="s">
        <v>188</v>
      </c>
      <c r="B48" s="176" t="s">
        <v>105</v>
      </c>
      <c r="C48" s="756" t="s">
        <v>237</v>
      </c>
      <c r="D48" s="482"/>
      <c r="E48" s="480">
        <v>500</v>
      </c>
      <c r="F48" s="483"/>
      <c r="G48" s="484"/>
      <c r="H48" s="493"/>
      <c r="I48" s="480">
        <v>500</v>
      </c>
      <c r="J48" s="483"/>
      <c r="K48" s="485"/>
      <c r="L48" s="780"/>
      <c r="M48" s="779">
        <v>0</v>
      </c>
      <c r="N48" s="483"/>
      <c r="O48" s="487"/>
      <c r="P48" s="488"/>
      <c r="Q48" s="582">
        <f t="shared" si="1"/>
        <v>0</v>
      </c>
      <c r="R48" s="500"/>
      <c r="S48" s="500"/>
    </row>
    <row r="49" spans="1:23" ht="114.75" x14ac:dyDescent="0.25">
      <c r="A49" s="175" t="s">
        <v>189</v>
      </c>
      <c r="B49" s="749" t="s">
        <v>207</v>
      </c>
      <c r="C49" s="756" t="s">
        <v>237</v>
      </c>
      <c r="D49" s="600">
        <v>14340.4</v>
      </c>
      <c r="E49" s="490">
        <v>3503.5</v>
      </c>
      <c r="F49" s="452"/>
      <c r="G49" s="563"/>
      <c r="H49" s="482">
        <v>17584.2</v>
      </c>
      <c r="I49" s="490">
        <v>259.7</v>
      </c>
      <c r="J49" s="452"/>
      <c r="K49" s="564"/>
      <c r="L49" s="782">
        <v>3766.07</v>
      </c>
      <c r="M49" s="783">
        <v>77.069999999999993</v>
      </c>
      <c r="N49" s="452"/>
      <c r="O49" s="565"/>
      <c r="P49" s="520"/>
      <c r="Q49" s="582">
        <f t="shared" si="1"/>
        <v>0.29676549865229107</v>
      </c>
      <c r="W49" s="183">
        <f>L49+M49</f>
        <v>3843.1400000000003</v>
      </c>
    </row>
    <row r="50" spans="1:23" ht="153" customHeight="1" x14ac:dyDescent="0.25">
      <c r="A50" s="175" t="s">
        <v>190</v>
      </c>
      <c r="B50" s="749" t="s">
        <v>236</v>
      </c>
      <c r="C50" s="756" t="s">
        <v>237</v>
      </c>
      <c r="D50" s="482"/>
      <c r="E50" s="490">
        <v>209.3</v>
      </c>
      <c r="F50" s="452"/>
      <c r="G50" s="563"/>
      <c r="H50" s="493"/>
      <c r="I50" s="490">
        <v>209.3</v>
      </c>
      <c r="J50" s="452"/>
      <c r="K50" s="564"/>
      <c r="L50" s="782"/>
      <c r="M50" s="784">
        <v>21.01</v>
      </c>
      <c r="N50" s="452"/>
      <c r="O50" s="565"/>
      <c r="P50" s="520"/>
      <c r="Q50" s="582">
        <f t="shared" si="1"/>
        <v>0.10038222646918299</v>
      </c>
    </row>
    <row r="51" spans="1:23" ht="76.5" x14ac:dyDescent="0.25">
      <c r="A51" s="175" t="s">
        <v>191</v>
      </c>
      <c r="B51" s="176" t="s">
        <v>411</v>
      </c>
      <c r="C51" s="756" t="s">
        <v>237</v>
      </c>
      <c r="D51" s="482">
        <v>7526.2</v>
      </c>
      <c r="E51" s="480"/>
      <c r="F51" s="452"/>
      <c r="G51" s="563"/>
      <c r="H51" s="482">
        <v>7526.2</v>
      </c>
      <c r="I51" s="480"/>
      <c r="J51" s="452"/>
      <c r="K51" s="564"/>
      <c r="L51" s="782">
        <v>1177.1300000000001</v>
      </c>
      <c r="M51" s="779"/>
      <c r="N51" s="452"/>
      <c r="O51" s="565"/>
      <c r="P51" s="520"/>
      <c r="Q51" s="582">
        <f t="shared" ref="Q51:Q57" si="2">L51/H51</f>
        <v>0.15640429433180092</v>
      </c>
    </row>
    <row r="52" spans="1:23" ht="89.25" x14ac:dyDescent="0.25">
      <c r="A52" s="175" t="s">
        <v>191</v>
      </c>
      <c r="B52" s="176" t="s">
        <v>410</v>
      </c>
      <c r="C52" s="756" t="s">
        <v>237</v>
      </c>
      <c r="D52" s="482">
        <v>12327</v>
      </c>
      <c r="E52" s="480"/>
      <c r="F52" s="452"/>
      <c r="G52" s="563"/>
      <c r="H52" s="482">
        <v>12327</v>
      </c>
      <c r="I52" s="480"/>
      <c r="J52" s="452"/>
      <c r="K52" s="564"/>
      <c r="L52" s="782">
        <v>3531.38</v>
      </c>
      <c r="M52" s="779"/>
      <c r="N52" s="452"/>
      <c r="O52" s="565"/>
      <c r="P52" s="520"/>
      <c r="Q52" s="582">
        <f t="shared" si="2"/>
        <v>0.28647521700332607</v>
      </c>
    </row>
    <row r="53" spans="1:23" ht="51" x14ac:dyDescent="0.25">
      <c r="A53" s="175" t="s">
        <v>192</v>
      </c>
      <c r="B53" s="176" t="s">
        <v>107</v>
      </c>
      <c r="C53" s="756" t="s">
        <v>237</v>
      </c>
      <c r="D53" s="482">
        <v>108729.2</v>
      </c>
      <c r="E53" s="480"/>
      <c r="F53" s="452"/>
      <c r="G53" s="563"/>
      <c r="H53" s="482">
        <v>109575.6</v>
      </c>
      <c r="I53" s="480"/>
      <c r="J53" s="452"/>
      <c r="K53" s="563"/>
      <c r="L53" s="784">
        <v>106907.79</v>
      </c>
      <c r="M53" s="779"/>
      <c r="N53" s="452"/>
      <c r="O53" s="565"/>
      <c r="P53" s="520"/>
      <c r="Q53" s="582">
        <f>L53/H53</f>
        <v>0.97565324762082062</v>
      </c>
    </row>
    <row r="54" spans="1:23" ht="38.25" x14ac:dyDescent="0.25">
      <c r="A54" s="175" t="s">
        <v>193</v>
      </c>
      <c r="B54" s="176" t="s">
        <v>309</v>
      </c>
      <c r="C54" s="756" t="s">
        <v>237</v>
      </c>
      <c r="D54" s="482">
        <v>211.3</v>
      </c>
      <c r="E54" s="480"/>
      <c r="F54" s="452"/>
      <c r="G54" s="563"/>
      <c r="H54" s="482">
        <v>211.3</v>
      </c>
      <c r="I54" s="480"/>
      <c r="J54" s="452"/>
      <c r="K54" s="564"/>
      <c r="L54" s="782">
        <v>85.67</v>
      </c>
      <c r="M54" s="779"/>
      <c r="N54" s="452"/>
      <c r="O54" s="565"/>
      <c r="P54" s="520"/>
      <c r="Q54" s="582">
        <f t="shared" si="2"/>
        <v>0.40544249881684807</v>
      </c>
    </row>
    <row r="55" spans="1:23" ht="51" x14ac:dyDescent="0.25">
      <c r="A55" s="175" t="s">
        <v>194</v>
      </c>
      <c r="B55" s="176" t="s">
        <v>310</v>
      </c>
      <c r="C55" s="756" t="s">
        <v>237</v>
      </c>
      <c r="D55" s="482">
        <v>917107.9</v>
      </c>
      <c r="E55" s="480"/>
      <c r="F55" s="452"/>
      <c r="G55" s="563"/>
      <c r="H55" s="482">
        <v>917107.9</v>
      </c>
      <c r="I55" s="480"/>
      <c r="J55" s="452"/>
      <c r="K55" s="564"/>
      <c r="L55" s="782">
        <v>493337.44</v>
      </c>
      <c r="M55" s="779"/>
      <c r="N55" s="452"/>
      <c r="O55" s="565"/>
      <c r="P55" s="520"/>
      <c r="Q55" s="582">
        <f t="shared" si="2"/>
        <v>0.53792736928773588</v>
      </c>
    </row>
    <row r="56" spans="1:23" ht="38.25" x14ac:dyDescent="0.25">
      <c r="A56" s="175" t="s">
        <v>208</v>
      </c>
      <c r="B56" s="176" t="s">
        <v>195</v>
      </c>
      <c r="C56" s="756" t="s">
        <v>237</v>
      </c>
      <c r="D56" s="482">
        <v>33254.6</v>
      </c>
      <c r="E56" s="480"/>
      <c r="F56" s="452"/>
      <c r="G56" s="563"/>
      <c r="H56" s="482">
        <v>33254.6</v>
      </c>
      <c r="I56" s="480"/>
      <c r="J56" s="452"/>
      <c r="K56" s="564"/>
      <c r="L56" s="782">
        <v>15508.41</v>
      </c>
      <c r="M56" s="779"/>
      <c r="N56" s="452"/>
      <c r="O56" s="565"/>
      <c r="P56" s="520"/>
      <c r="Q56" s="582">
        <f t="shared" si="2"/>
        <v>0.46635382774112455</v>
      </c>
    </row>
    <row r="57" spans="1:23" ht="38.25" x14ac:dyDescent="0.25">
      <c r="A57" s="175" t="s">
        <v>71</v>
      </c>
      <c r="B57" s="176" t="s">
        <v>311</v>
      </c>
      <c r="C57" s="756" t="s">
        <v>237</v>
      </c>
      <c r="D57" s="482">
        <v>247</v>
      </c>
      <c r="E57" s="480"/>
      <c r="F57" s="452"/>
      <c r="G57" s="563"/>
      <c r="H57" s="493">
        <v>247</v>
      </c>
      <c r="I57" s="480"/>
      <c r="J57" s="452"/>
      <c r="K57" s="564"/>
      <c r="L57" s="782">
        <v>185.29</v>
      </c>
      <c r="M57" s="779"/>
      <c r="N57" s="452"/>
      <c r="O57" s="565"/>
      <c r="P57" s="520"/>
      <c r="Q57" s="582">
        <f t="shared" si="2"/>
        <v>0.75016194331983799</v>
      </c>
    </row>
    <row r="58" spans="1:23" ht="25.5" x14ac:dyDescent="0.25">
      <c r="A58" s="177" t="s">
        <v>196</v>
      </c>
      <c r="B58" s="178" t="s">
        <v>197</v>
      </c>
      <c r="C58" s="756" t="s">
        <v>237</v>
      </c>
      <c r="D58" s="482">
        <f>D59+D60+D61</f>
        <v>0</v>
      </c>
      <c r="E58" s="493">
        <f>E59+E60+E61</f>
        <v>19700</v>
      </c>
      <c r="F58" s="452"/>
      <c r="G58" s="563"/>
      <c r="H58" s="482">
        <f>H59+H60+H61</f>
        <v>0</v>
      </c>
      <c r="I58" s="493">
        <f>I59+I60+I61</f>
        <v>19700</v>
      </c>
      <c r="J58" s="452"/>
      <c r="K58" s="564"/>
      <c r="L58" s="482">
        <f>L59+L60+L61</f>
        <v>0</v>
      </c>
      <c r="M58" s="493">
        <f>M59+M60+M61</f>
        <v>8676.66</v>
      </c>
      <c r="N58" s="452"/>
      <c r="O58" s="565"/>
      <c r="P58" s="566"/>
      <c r="Q58" s="582">
        <f>M58/I58</f>
        <v>0.44043959390862941</v>
      </c>
    </row>
    <row r="59" spans="1:23" ht="113.25" customHeight="1" x14ac:dyDescent="0.25">
      <c r="A59" s="179" t="s">
        <v>110</v>
      </c>
      <c r="B59" s="826" t="s">
        <v>360</v>
      </c>
      <c r="C59" s="756" t="s">
        <v>237</v>
      </c>
      <c r="D59" s="567"/>
      <c r="E59" s="491">
        <v>15000</v>
      </c>
      <c r="F59" s="537"/>
      <c r="G59" s="568"/>
      <c r="H59" s="688"/>
      <c r="I59" s="491">
        <v>15000</v>
      </c>
      <c r="J59" s="537"/>
      <c r="K59" s="569"/>
      <c r="L59" s="786"/>
      <c r="M59" s="787">
        <v>8629.85</v>
      </c>
      <c r="N59" s="537"/>
      <c r="O59" s="570"/>
      <c r="P59" s="571"/>
      <c r="Q59" s="582">
        <f t="shared" si="1"/>
        <v>0.57532333333333341</v>
      </c>
    </row>
    <row r="60" spans="1:23" ht="81" customHeight="1" x14ac:dyDescent="0.25">
      <c r="A60" s="179" t="s">
        <v>111</v>
      </c>
      <c r="B60" s="826" t="s">
        <v>406</v>
      </c>
      <c r="C60" s="756" t="s">
        <v>237</v>
      </c>
      <c r="D60" s="567"/>
      <c r="E60" s="760">
        <v>1200</v>
      </c>
      <c r="F60" s="537"/>
      <c r="G60" s="568"/>
      <c r="H60" s="688"/>
      <c r="I60" s="760">
        <v>1200</v>
      </c>
      <c r="J60" s="537"/>
      <c r="K60" s="569"/>
      <c r="L60" s="786"/>
      <c r="M60" s="788">
        <v>46.81</v>
      </c>
      <c r="N60" s="537"/>
      <c r="O60" s="570"/>
      <c r="P60" s="571"/>
      <c r="Q60" s="582">
        <f t="shared" si="1"/>
        <v>3.9008333333333332E-2</v>
      </c>
    </row>
    <row r="61" spans="1:23" ht="81" customHeight="1" x14ac:dyDescent="0.25">
      <c r="A61" s="179" t="s">
        <v>31</v>
      </c>
      <c r="B61" s="826" t="s">
        <v>46</v>
      </c>
      <c r="C61" s="756"/>
      <c r="D61" s="567"/>
      <c r="E61" s="760">
        <v>3500</v>
      </c>
      <c r="F61" s="537"/>
      <c r="G61" s="568"/>
      <c r="H61" s="688"/>
      <c r="I61" s="760">
        <v>3500</v>
      </c>
      <c r="J61" s="537"/>
      <c r="K61" s="569"/>
      <c r="L61" s="786"/>
      <c r="M61" s="788">
        <v>0</v>
      </c>
      <c r="N61" s="537"/>
      <c r="O61" s="570"/>
      <c r="P61" s="488"/>
      <c r="Q61" s="582">
        <f t="shared" si="1"/>
        <v>0</v>
      </c>
    </row>
    <row r="62" spans="1:23" ht="48" customHeight="1" x14ac:dyDescent="0.25">
      <c r="A62" s="177" t="s">
        <v>141</v>
      </c>
      <c r="B62" s="178" t="s">
        <v>198</v>
      </c>
      <c r="C62" s="706" t="s">
        <v>402</v>
      </c>
      <c r="D62" s="600">
        <f>D63+D65+D64</f>
        <v>2093.8000000000002</v>
      </c>
      <c r="E62" s="572">
        <f>E63+E65+E64</f>
        <v>12710.1</v>
      </c>
      <c r="F62" s="452"/>
      <c r="G62" s="563"/>
      <c r="H62" s="493">
        <f>H63+H65+H64</f>
        <v>0</v>
      </c>
      <c r="I62" s="493">
        <f>I63+I65+I64</f>
        <v>14803.900000000001</v>
      </c>
      <c r="J62" s="452"/>
      <c r="K62" s="564"/>
      <c r="L62" s="782">
        <f>L63+L64+L65</f>
        <v>0</v>
      </c>
      <c r="M62" s="785">
        <f>M63+M65+M64</f>
        <v>0</v>
      </c>
      <c r="N62" s="452"/>
      <c r="O62" s="565"/>
      <c r="P62" s="566"/>
      <c r="Q62" s="582">
        <f t="shared" si="1"/>
        <v>0</v>
      </c>
    </row>
    <row r="63" spans="1:23" ht="68.25" hidden="1" customHeight="1" x14ac:dyDescent="0.25">
      <c r="A63" s="180" t="s">
        <v>123</v>
      </c>
      <c r="B63" s="826" t="s">
        <v>362</v>
      </c>
      <c r="C63" s="706" t="s">
        <v>397</v>
      </c>
      <c r="D63" s="592"/>
      <c r="E63" s="478"/>
      <c r="F63" s="535"/>
      <c r="G63" s="573"/>
      <c r="H63" s="492"/>
      <c r="I63" s="478"/>
      <c r="J63" s="535"/>
      <c r="K63" s="681"/>
      <c r="L63" s="789"/>
      <c r="M63" s="777"/>
      <c r="N63" s="535"/>
      <c r="O63" s="574"/>
      <c r="P63" s="575"/>
      <c r="Q63" s="582" t="e">
        <f t="shared" si="1"/>
        <v>#DIV/0!</v>
      </c>
    </row>
    <row r="64" spans="1:23" ht="28.5" customHeight="1" x14ac:dyDescent="0.25">
      <c r="A64" s="831" t="s">
        <v>123</v>
      </c>
      <c r="B64" s="833" t="s">
        <v>363</v>
      </c>
      <c r="C64" s="706" t="s">
        <v>237</v>
      </c>
      <c r="D64" s="482">
        <v>2093.8000000000002</v>
      </c>
      <c r="E64" s="480">
        <f>450+12260.1</f>
        <v>12710.1</v>
      </c>
      <c r="F64" s="452"/>
      <c r="G64" s="563"/>
      <c r="H64" s="482"/>
      <c r="I64" s="480">
        <f>12710.1+2093.8</f>
        <v>14803.900000000001</v>
      </c>
      <c r="J64" s="452"/>
      <c r="K64" s="564"/>
      <c r="L64" s="782">
        <v>0</v>
      </c>
      <c r="M64" s="779">
        <v>0</v>
      </c>
      <c r="N64" s="452"/>
      <c r="O64" s="565"/>
      <c r="P64" s="576"/>
      <c r="Q64" s="582">
        <f t="shared" si="1"/>
        <v>0</v>
      </c>
      <c r="R64" s="172" t="e">
        <f>L64/H64</f>
        <v>#DIV/0!</v>
      </c>
    </row>
    <row r="65" spans="1:24" s="459" customFormat="1" ht="129.75" customHeight="1" thickBot="1" x14ac:dyDescent="0.3">
      <c r="A65" s="832"/>
      <c r="B65" s="834"/>
      <c r="C65" s="706" t="s">
        <v>397</v>
      </c>
      <c r="D65" s="725"/>
      <c r="E65" s="494"/>
      <c r="F65" s="495"/>
      <c r="G65" s="496"/>
      <c r="H65" s="725"/>
      <c r="I65" s="494"/>
      <c r="J65" s="495"/>
      <c r="K65" s="742"/>
      <c r="L65" s="790"/>
      <c r="M65" s="791"/>
      <c r="N65" s="495"/>
      <c r="O65" s="498"/>
      <c r="P65" s="499"/>
      <c r="Q65" s="582" t="e">
        <f t="shared" si="1"/>
        <v>#DIV/0!</v>
      </c>
      <c r="R65" s="500"/>
      <c r="S65" s="500"/>
    </row>
    <row r="66" spans="1:24" s="587" customFormat="1" ht="16.5" thickBot="1" x14ac:dyDescent="0.3">
      <c r="A66" s="577"/>
      <c r="B66" s="501" t="s">
        <v>251</v>
      </c>
      <c r="C66" s="699"/>
      <c r="D66" s="502">
        <f>D9+D58+D62</f>
        <v>1095837.3999999999</v>
      </c>
      <c r="E66" s="503">
        <f>E9+E58+E62</f>
        <v>3668891.399999999</v>
      </c>
      <c r="F66" s="578"/>
      <c r="G66" s="579"/>
      <c r="H66" s="711">
        <f>H9+H58+H62</f>
        <v>1097833.8</v>
      </c>
      <c r="I66" s="418">
        <f>I9+I58+I62</f>
        <v>3642741.399999999</v>
      </c>
      <c r="J66" s="578"/>
      <c r="K66" s="674"/>
      <c r="L66" s="711">
        <f>L9+L58+L62</f>
        <v>624499.18000000005</v>
      </c>
      <c r="M66" s="418">
        <f>M9+M58+M62</f>
        <v>2722132.8099999991</v>
      </c>
      <c r="N66" s="578"/>
      <c r="O66" s="580"/>
      <c r="P66" s="581"/>
      <c r="Q66" s="582">
        <f>(L66+M66)/(I66+H66)</f>
        <v>0.70595483645107027</v>
      </c>
      <c r="R66" s="583">
        <f>M66/I66</f>
        <v>0.74727588678131251</v>
      </c>
      <c r="S66" s="584">
        <f>L66/H66</f>
        <v>0.56884674164705074</v>
      </c>
      <c r="T66" s="585"/>
      <c r="U66" s="586">
        <f>I66+H66</f>
        <v>4740575.1999999993</v>
      </c>
      <c r="V66" s="586">
        <f>M66+L66</f>
        <v>3346631.9899999993</v>
      </c>
      <c r="W66" s="586">
        <f>M66/E66*100</f>
        <v>74.194968267526264</v>
      </c>
      <c r="X66" s="586">
        <f>L66/H66*100</f>
        <v>56.884674164705075</v>
      </c>
    </row>
    <row r="67" spans="1:24" s="587" customFormat="1" ht="16.5" hidden="1" thickBot="1" x14ac:dyDescent="0.3">
      <c r="A67" s="588"/>
      <c r="B67" s="504"/>
      <c r="C67" s="700"/>
      <c r="D67" s="726"/>
      <c r="E67" s="505"/>
      <c r="F67" s="589"/>
      <c r="G67" s="727"/>
      <c r="H67" s="505">
        <f>H66+I66-H65-I65-I63-I31</f>
        <v>4740415.1999999993</v>
      </c>
      <c r="I67" s="505">
        <f>I66-160-I63-I65+H64</f>
        <v>3642581.399999999</v>
      </c>
      <c r="J67" s="589"/>
      <c r="K67" s="589"/>
      <c r="L67" s="726"/>
      <c r="M67" s="505">
        <f>M66-M65-M63-M31</f>
        <v>2722132.8099999991</v>
      </c>
      <c r="N67" s="589"/>
      <c r="O67" s="581"/>
      <c r="P67" s="581"/>
      <c r="Q67" s="582">
        <f t="shared" si="0"/>
        <v>0.74730871079504224</v>
      </c>
      <c r="R67" s="583"/>
      <c r="S67" s="584"/>
      <c r="T67" s="585"/>
      <c r="U67" s="586"/>
      <c r="V67" s="586"/>
      <c r="W67" s="586"/>
      <c r="X67" s="586"/>
    </row>
    <row r="68" spans="1:24" ht="19.5" customHeight="1" thickBot="1" x14ac:dyDescent="0.35">
      <c r="A68" s="838" t="s">
        <v>256</v>
      </c>
      <c r="B68" s="839"/>
      <c r="C68" s="839"/>
      <c r="D68" s="839"/>
      <c r="E68" s="839"/>
      <c r="F68" s="839"/>
      <c r="G68" s="839"/>
      <c r="H68" s="839"/>
      <c r="I68" s="839"/>
      <c r="J68" s="839"/>
      <c r="K68" s="839"/>
      <c r="L68" s="839"/>
      <c r="M68" s="839"/>
      <c r="N68" s="839"/>
      <c r="O68" s="839"/>
      <c r="P68" s="840"/>
      <c r="Q68" s="582" t="e">
        <f t="shared" si="0"/>
        <v>#DIV/0!</v>
      </c>
    </row>
    <row r="69" spans="1:24" ht="38.25" customHeight="1" x14ac:dyDescent="0.3">
      <c r="A69" s="460" t="s">
        <v>199</v>
      </c>
      <c r="B69" s="461" t="s">
        <v>160</v>
      </c>
      <c r="C69" s="756" t="s">
        <v>237</v>
      </c>
      <c r="D69" s="664">
        <f>D70+D71+D72+D73+D74+D75+D76+D77+D78+D79+D80+D81+D82+D83+D84+D85+D86+D87+D88+D89+D90+D91+D92+D93+D94+D95</f>
        <v>939743.59999999986</v>
      </c>
      <c r="E69" s="719">
        <f>E70+E71+E72+E73+E74+E75+E76+E77+E78+E79+E80+E81+E82+E83+E84+E85+E86+E87+E88+E89+E90+E91+E92+E93+E94+E95</f>
        <v>1701583.5000000002</v>
      </c>
      <c r="F69" s="719"/>
      <c r="G69" s="667"/>
      <c r="H69" s="664">
        <f>H70+H71+H72+H73+H74+H75+H76+H77+H78+H79+H80+H81+H82+H83+H84+H85+H86+H87+H88+H89+H90+H91+H92+H93+H94+H95</f>
        <v>1395550.2</v>
      </c>
      <c r="I69" s="719">
        <f>I70+I71+I72+I73+I74+I75+I76+I77+I78+I79+I80+I81+I82+I83+I84+I85+I86+I87+I88+I89+I90+I91+I92+I93+I94+I95</f>
        <v>1240776.9000000001</v>
      </c>
      <c r="J69" s="665"/>
      <c r="K69" s="762"/>
      <c r="L69" s="407">
        <f>L70+L71+L72+L73+L74+L75+L76+L77+L78+L79+L80+L81+L82+L83+L84+L85+L86+L87+L88+L89+L90+L91+L92+L93+L94+L95</f>
        <v>619213.92000000004</v>
      </c>
      <c r="M69" s="408">
        <f>M70+M71+M72+M73+M74+M75+M76+M77+M78+M79+M80+M81+M82+M83+M84+M85+M86+M87+M88+M89+M90+M91+M92+M93+M94+M95</f>
        <v>705048.41999999993</v>
      </c>
      <c r="N69" s="591"/>
      <c r="O69" s="590"/>
      <c r="P69" s="591"/>
      <c r="Q69" s="582">
        <f t="shared" si="0"/>
        <v>0.56823142016908912</v>
      </c>
      <c r="R69" s="500"/>
    </row>
    <row r="70" spans="1:24" ht="38.25" x14ac:dyDescent="0.25">
      <c r="A70" s="173" t="s">
        <v>273</v>
      </c>
      <c r="B70" s="174" t="s">
        <v>312</v>
      </c>
      <c r="C70" s="756" t="s">
        <v>237</v>
      </c>
      <c r="D70" s="592"/>
      <c r="E70" s="478">
        <v>221915.1</v>
      </c>
      <c r="F70" s="593"/>
      <c r="G70" s="594"/>
      <c r="H70" s="492"/>
      <c r="I70" s="478">
        <v>221915.1</v>
      </c>
      <c r="J70" s="593"/>
      <c r="K70" s="595"/>
      <c r="L70" s="596"/>
      <c r="M70" s="479">
        <v>143530.75</v>
      </c>
      <c r="N70" s="523"/>
      <c r="O70" s="524"/>
      <c r="P70" s="526"/>
      <c r="Q70" s="582">
        <f>M70/I70</f>
        <v>0.64678226042301756</v>
      </c>
    </row>
    <row r="71" spans="1:24" ht="63.75" x14ac:dyDescent="0.25">
      <c r="A71" s="175" t="s">
        <v>274</v>
      </c>
      <c r="B71" s="176" t="s">
        <v>313</v>
      </c>
      <c r="C71" s="756" t="s">
        <v>237</v>
      </c>
      <c r="D71" s="482"/>
      <c r="E71" s="480">
        <v>2842.5</v>
      </c>
      <c r="F71" s="483"/>
      <c r="G71" s="484"/>
      <c r="H71" s="493"/>
      <c r="I71" s="478">
        <v>2842.5</v>
      </c>
      <c r="J71" s="483"/>
      <c r="K71" s="485"/>
      <c r="L71" s="597"/>
      <c r="M71" s="481">
        <v>1100</v>
      </c>
      <c r="N71" s="472"/>
      <c r="O71" s="487"/>
      <c r="P71" s="488"/>
      <c r="Q71" s="582">
        <f t="shared" ref="Q71:Q79" si="3">M71/I71</f>
        <v>0.38698328935795956</v>
      </c>
    </row>
    <row r="72" spans="1:24" ht="76.5" customHeight="1" x14ac:dyDescent="0.25">
      <c r="A72" s="175" t="s">
        <v>275</v>
      </c>
      <c r="B72" s="176" t="s">
        <v>112</v>
      </c>
      <c r="C72" s="756" t="s">
        <v>237</v>
      </c>
      <c r="D72" s="482"/>
      <c r="E72" s="480">
        <v>2836.8</v>
      </c>
      <c r="F72" s="483"/>
      <c r="G72" s="484"/>
      <c r="H72" s="493"/>
      <c r="I72" s="478">
        <v>2836.8</v>
      </c>
      <c r="J72" s="483"/>
      <c r="K72" s="485"/>
      <c r="L72" s="597"/>
      <c r="M72" s="481">
        <v>1914.91</v>
      </c>
      <c r="N72" s="472"/>
      <c r="O72" s="487"/>
      <c r="P72" s="488"/>
      <c r="Q72" s="582">
        <f t="shared" si="3"/>
        <v>0.67502467569091928</v>
      </c>
    </row>
    <row r="73" spans="1:24" ht="92.25" customHeight="1" x14ac:dyDescent="0.25">
      <c r="A73" s="175" t="s">
        <v>276</v>
      </c>
      <c r="B73" s="176" t="s">
        <v>314</v>
      </c>
      <c r="C73" s="756" t="s">
        <v>237</v>
      </c>
      <c r="D73" s="482"/>
      <c r="E73" s="480">
        <v>6541.2</v>
      </c>
      <c r="F73" s="483"/>
      <c r="G73" s="484"/>
      <c r="H73" s="493"/>
      <c r="I73" s="478">
        <v>6541.2</v>
      </c>
      <c r="J73" s="483"/>
      <c r="K73" s="485"/>
      <c r="L73" s="597"/>
      <c r="M73" s="481">
        <v>481.71</v>
      </c>
      <c r="N73" s="472"/>
      <c r="O73" s="487"/>
      <c r="P73" s="488"/>
      <c r="Q73" s="582">
        <f t="shared" si="3"/>
        <v>7.364245092643551E-2</v>
      </c>
    </row>
    <row r="74" spans="1:24" ht="67.5" customHeight="1" x14ac:dyDescent="0.25">
      <c r="A74" s="175" t="s">
        <v>277</v>
      </c>
      <c r="B74" s="176" t="s">
        <v>114</v>
      </c>
      <c r="C74" s="756" t="s">
        <v>237</v>
      </c>
      <c r="D74" s="482"/>
      <c r="E74" s="480">
        <v>66.3</v>
      </c>
      <c r="F74" s="483"/>
      <c r="G74" s="484"/>
      <c r="H74" s="493"/>
      <c r="I74" s="478">
        <v>66.3</v>
      </c>
      <c r="J74" s="483"/>
      <c r="K74" s="485"/>
      <c r="L74" s="597"/>
      <c r="M74" s="481">
        <v>0</v>
      </c>
      <c r="N74" s="472"/>
      <c r="O74" s="487"/>
      <c r="P74" s="488"/>
      <c r="Q74" s="582">
        <f t="shared" si="3"/>
        <v>0</v>
      </c>
    </row>
    <row r="75" spans="1:24" ht="114.75" x14ac:dyDescent="0.25">
      <c r="A75" s="175" t="s">
        <v>108</v>
      </c>
      <c r="B75" s="176" t="s">
        <v>115</v>
      </c>
      <c r="C75" s="756" t="s">
        <v>237</v>
      </c>
      <c r="D75" s="482"/>
      <c r="E75" s="506">
        <v>979.1</v>
      </c>
      <c r="F75" s="598"/>
      <c r="G75" s="599"/>
      <c r="H75" s="572"/>
      <c r="I75" s="506">
        <v>979.1</v>
      </c>
      <c r="J75" s="598"/>
      <c r="K75" s="601"/>
      <c r="L75" s="597"/>
      <c r="M75" s="481">
        <v>613.6</v>
      </c>
      <c r="N75" s="472"/>
      <c r="O75" s="487"/>
      <c r="P75" s="488"/>
      <c r="Q75" s="582">
        <f t="shared" si="3"/>
        <v>0.6266979879481156</v>
      </c>
    </row>
    <row r="76" spans="1:24" ht="39" customHeight="1" x14ac:dyDescent="0.25">
      <c r="A76" s="175" t="s">
        <v>109</v>
      </c>
      <c r="B76" s="176" t="s">
        <v>317</v>
      </c>
      <c r="C76" s="756" t="s">
        <v>237</v>
      </c>
      <c r="D76" s="482"/>
      <c r="E76" s="480">
        <v>130017.3</v>
      </c>
      <c r="F76" s="483"/>
      <c r="G76" s="484"/>
      <c r="H76" s="493"/>
      <c r="I76" s="480">
        <v>130017.3</v>
      </c>
      <c r="J76" s="483"/>
      <c r="K76" s="485"/>
      <c r="L76" s="597"/>
      <c r="M76" s="481">
        <v>81794.19</v>
      </c>
      <c r="N76" s="472"/>
      <c r="O76" s="487"/>
      <c r="P76" s="488"/>
      <c r="Q76" s="582">
        <f t="shared" si="3"/>
        <v>0.62910235791698488</v>
      </c>
    </row>
    <row r="77" spans="1:24" ht="119.25" customHeight="1" x14ac:dyDescent="0.25">
      <c r="A77" s="175" t="s">
        <v>155</v>
      </c>
      <c r="B77" s="176" t="s">
        <v>318</v>
      </c>
      <c r="C77" s="756" t="s">
        <v>237</v>
      </c>
      <c r="D77" s="482"/>
      <c r="E77" s="480">
        <v>355.4</v>
      </c>
      <c r="F77" s="483"/>
      <c r="G77" s="484"/>
      <c r="H77" s="493"/>
      <c r="I77" s="478">
        <v>355.4</v>
      </c>
      <c r="J77" s="483"/>
      <c r="K77" s="485"/>
      <c r="L77" s="597"/>
      <c r="M77" s="481">
        <v>184.66</v>
      </c>
      <c r="N77" s="472"/>
      <c r="O77" s="487"/>
      <c r="P77" s="488"/>
      <c r="Q77" s="582">
        <f t="shared" si="3"/>
        <v>0.5195835678109173</v>
      </c>
    </row>
    <row r="78" spans="1:24" ht="25.5" x14ac:dyDescent="0.25">
      <c r="A78" s="175" t="s">
        <v>361</v>
      </c>
      <c r="B78" s="176" t="s">
        <v>319</v>
      </c>
      <c r="C78" s="756" t="s">
        <v>237</v>
      </c>
      <c r="D78" s="482"/>
      <c r="E78" s="506">
        <v>64105.9</v>
      </c>
      <c r="F78" s="598"/>
      <c r="G78" s="599"/>
      <c r="H78" s="572"/>
      <c r="I78" s="478">
        <v>64105.9</v>
      </c>
      <c r="J78" s="598"/>
      <c r="K78" s="601"/>
      <c r="L78" s="597"/>
      <c r="M78" s="481">
        <v>6215.83</v>
      </c>
      <c r="N78" s="472"/>
      <c r="O78" s="487"/>
      <c r="P78" s="488"/>
      <c r="Q78" s="582">
        <f t="shared" si="3"/>
        <v>9.6961902102614572E-2</v>
      </c>
    </row>
    <row r="79" spans="1:24" ht="40.5" customHeight="1" x14ac:dyDescent="0.25">
      <c r="A79" s="175" t="s">
        <v>364</v>
      </c>
      <c r="B79" s="176" t="s">
        <v>320</v>
      </c>
      <c r="C79" s="756" t="s">
        <v>237</v>
      </c>
      <c r="D79" s="602"/>
      <c r="E79" s="452">
        <v>304.5</v>
      </c>
      <c r="F79" s="603"/>
      <c r="G79" s="604"/>
      <c r="H79" s="712"/>
      <c r="I79" s="452">
        <v>304.5</v>
      </c>
      <c r="J79" s="603"/>
      <c r="K79" s="605"/>
      <c r="L79" s="602"/>
      <c r="M79" s="481">
        <v>300</v>
      </c>
      <c r="N79" s="606"/>
      <c r="O79" s="607"/>
      <c r="P79" s="608"/>
      <c r="Q79" s="582">
        <f t="shared" si="3"/>
        <v>0.98522167487684731</v>
      </c>
    </row>
    <row r="80" spans="1:24" ht="28.5" customHeight="1" x14ac:dyDescent="0.25">
      <c r="A80" s="175" t="s">
        <v>95</v>
      </c>
      <c r="B80" s="176" t="s">
        <v>116</v>
      </c>
      <c r="C80" s="756" t="s">
        <v>237</v>
      </c>
      <c r="D80" s="482">
        <v>274652.7</v>
      </c>
      <c r="E80" s="480">
        <v>469946.5</v>
      </c>
      <c r="F80" s="483"/>
      <c r="G80" s="484"/>
      <c r="H80" s="482">
        <v>730459.3</v>
      </c>
      <c r="I80" s="480">
        <v>14139.9</v>
      </c>
      <c r="J80" s="483"/>
      <c r="K80" s="485"/>
      <c r="L80" s="482">
        <v>363653.13</v>
      </c>
      <c r="M80" s="481">
        <v>6594.73</v>
      </c>
      <c r="N80" s="472"/>
      <c r="O80" s="487"/>
      <c r="P80" s="488"/>
      <c r="Q80" s="582">
        <f>(L80+M80)/(H80+I80)</f>
        <v>0.49724450415740434</v>
      </c>
      <c r="V80" s="182">
        <f>L80+M80</f>
        <v>370247.86</v>
      </c>
    </row>
    <row r="81" spans="1:22" ht="67.5" customHeight="1" x14ac:dyDescent="0.25">
      <c r="A81" s="175" t="s">
        <v>162</v>
      </c>
      <c r="B81" s="176" t="s">
        <v>117</v>
      </c>
      <c r="C81" s="756" t="s">
        <v>237</v>
      </c>
      <c r="D81" s="482"/>
      <c r="E81" s="480">
        <v>195.8</v>
      </c>
      <c r="F81" s="452"/>
      <c r="G81" s="563"/>
      <c r="H81" s="493"/>
      <c r="I81" s="478">
        <v>195.8</v>
      </c>
      <c r="J81" s="452"/>
      <c r="K81" s="564"/>
      <c r="L81" s="482"/>
      <c r="M81" s="481">
        <v>108.97</v>
      </c>
      <c r="N81" s="609"/>
      <c r="O81" s="565"/>
      <c r="P81" s="566"/>
      <c r="Q81" s="582">
        <f t="shared" ref="Q81:Q83" si="4">M81/I81</f>
        <v>0.55653728294177729</v>
      </c>
    </row>
    <row r="82" spans="1:22" ht="51" x14ac:dyDescent="0.25">
      <c r="A82" s="175" t="s">
        <v>163</v>
      </c>
      <c r="B82" s="176" t="s">
        <v>321</v>
      </c>
      <c r="C82" s="756" t="s">
        <v>237</v>
      </c>
      <c r="D82" s="482"/>
      <c r="E82" s="480">
        <v>203980</v>
      </c>
      <c r="F82" s="452"/>
      <c r="G82" s="563"/>
      <c r="H82" s="493"/>
      <c r="I82" s="480">
        <v>198980</v>
      </c>
      <c r="J82" s="452"/>
      <c r="K82" s="564"/>
      <c r="L82" s="482"/>
      <c r="M82" s="481">
        <v>102906.72</v>
      </c>
      <c r="N82" s="609"/>
      <c r="O82" s="565"/>
      <c r="P82" s="566"/>
      <c r="Q82" s="582">
        <f t="shared" si="4"/>
        <v>0.51717117298220927</v>
      </c>
    </row>
    <row r="83" spans="1:22" ht="76.5" customHeight="1" x14ac:dyDescent="0.25">
      <c r="A83" s="175" t="s">
        <v>164</v>
      </c>
      <c r="B83" s="176" t="s">
        <v>322</v>
      </c>
      <c r="C83" s="756" t="s">
        <v>237</v>
      </c>
      <c r="D83" s="482"/>
      <c r="E83" s="480">
        <v>1710.6</v>
      </c>
      <c r="F83" s="452"/>
      <c r="G83" s="563"/>
      <c r="H83" s="493"/>
      <c r="I83" s="480">
        <v>1710.6</v>
      </c>
      <c r="J83" s="452"/>
      <c r="K83" s="564"/>
      <c r="L83" s="482"/>
      <c r="M83" s="481">
        <v>1105.72</v>
      </c>
      <c r="N83" s="609"/>
      <c r="O83" s="565"/>
      <c r="P83" s="566"/>
      <c r="Q83" s="582">
        <f t="shared" si="4"/>
        <v>0.64639307845200522</v>
      </c>
    </row>
    <row r="84" spans="1:22" ht="66.75" customHeight="1" x14ac:dyDescent="0.25">
      <c r="A84" s="175" t="s">
        <v>165</v>
      </c>
      <c r="B84" s="176" t="s">
        <v>118</v>
      </c>
      <c r="C84" s="756" t="s">
        <v>237</v>
      </c>
      <c r="D84" s="482"/>
      <c r="E84" s="480">
        <v>1567.5</v>
      </c>
      <c r="F84" s="452"/>
      <c r="G84" s="563"/>
      <c r="H84" s="713"/>
      <c r="I84" s="478">
        <v>1567.5</v>
      </c>
      <c r="J84" s="536"/>
      <c r="K84" s="610"/>
      <c r="L84" s="482"/>
      <c r="M84" s="481">
        <v>930.26</v>
      </c>
      <c r="N84" s="609"/>
      <c r="O84" s="565"/>
      <c r="P84" s="520"/>
      <c r="Q84" s="582">
        <f>M84/I84</f>
        <v>0.59346730462519937</v>
      </c>
      <c r="R84" s="332"/>
    </row>
    <row r="85" spans="1:22" ht="95.25" customHeight="1" x14ac:dyDescent="0.25">
      <c r="A85" s="175" t="s">
        <v>166</v>
      </c>
      <c r="B85" s="176" t="s">
        <v>323</v>
      </c>
      <c r="C85" s="761" t="s">
        <v>237</v>
      </c>
      <c r="D85" s="490">
        <v>7481.7</v>
      </c>
      <c r="E85" s="480"/>
      <c r="F85" s="452"/>
      <c r="G85" s="563"/>
      <c r="H85" s="490">
        <v>7481.7</v>
      </c>
      <c r="I85" s="478"/>
      <c r="J85" s="452"/>
      <c r="K85" s="564"/>
      <c r="L85" s="482">
        <v>1833.85</v>
      </c>
      <c r="M85" s="481"/>
      <c r="N85" s="609"/>
      <c r="O85" s="565"/>
      <c r="P85" s="566"/>
      <c r="Q85" s="582">
        <f>L85/H85</f>
        <v>0.24511140516192842</v>
      </c>
    </row>
    <row r="86" spans="1:22" ht="87" customHeight="1" x14ac:dyDescent="0.25">
      <c r="A86" s="175" t="s">
        <v>167</v>
      </c>
      <c r="B86" s="176" t="s">
        <v>324</v>
      </c>
      <c r="C86" s="756" t="s">
        <v>237</v>
      </c>
      <c r="D86" s="482">
        <v>461678.3</v>
      </c>
      <c r="E86" s="480"/>
      <c r="F86" s="452"/>
      <c r="G86" s="563"/>
      <c r="H86" s="482">
        <v>461678.3</v>
      </c>
      <c r="I86" s="478"/>
      <c r="J86" s="452"/>
      <c r="K86" s="564"/>
      <c r="L86" s="482">
        <v>209812.99</v>
      </c>
      <c r="M86" s="481"/>
      <c r="N86" s="609"/>
      <c r="O86" s="565"/>
      <c r="P86" s="566"/>
      <c r="Q86" s="582">
        <f t="shared" ref="Q86:Q92" si="5">L86/H86</f>
        <v>0.4544571187339756</v>
      </c>
    </row>
    <row r="87" spans="1:22" ht="80.25" customHeight="1" x14ac:dyDescent="0.25">
      <c r="A87" s="175" t="s">
        <v>168</v>
      </c>
      <c r="B87" s="176" t="s">
        <v>325</v>
      </c>
      <c r="C87" s="756" t="s">
        <v>237</v>
      </c>
      <c r="D87" s="482">
        <v>3</v>
      </c>
      <c r="E87" s="480"/>
      <c r="F87" s="452"/>
      <c r="G87" s="563"/>
      <c r="H87" s="713">
        <v>3</v>
      </c>
      <c r="I87" s="478"/>
      <c r="J87" s="452"/>
      <c r="K87" s="564"/>
      <c r="L87" s="482">
        <v>0</v>
      </c>
      <c r="M87" s="481"/>
      <c r="N87" s="609"/>
      <c r="O87" s="565"/>
      <c r="P87" s="488"/>
      <c r="Q87" s="582">
        <f t="shared" si="5"/>
        <v>0</v>
      </c>
    </row>
    <row r="88" spans="1:22" ht="88.5" customHeight="1" x14ac:dyDescent="0.25">
      <c r="A88" s="175" t="s">
        <v>169</v>
      </c>
      <c r="B88" s="176" t="s">
        <v>326</v>
      </c>
      <c r="C88" s="756" t="s">
        <v>237</v>
      </c>
      <c r="D88" s="482">
        <v>0.7</v>
      </c>
      <c r="E88" s="480"/>
      <c r="F88" s="452"/>
      <c r="G88" s="563"/>
      <c r="H88" s="713">
        <v>0.7</v>
      </c>
      <c r="I88" s="478"/>
      <c r="J88" s="452"/>
      <c r="K88" s="564"/>
      <c r="L88" s="482">
        <v>0</v>
      </c>
      <c r="M88" s="481"/>
      <c r="N88" s="609"/>
      <c r="O88" s="565"/>
      <c r="P88" s="488"/>
      <c r="Q88" s="582">
        <f t="shared" si="5"/>
        <v>0</v>
      </c>
    </row>
    <row r="89" spans="1:22" ht="84.75" customHeight="1" x14ac:dyDescent="0.25">
      <c r="A89" s="175" t="s">
        <v>170</v>
      </c>
      <c r="B89" s="176" t="s">
        <v>327</v>
      </c>
      <c r="C89" s="756" t="s">
        <v>237</v>
      </c>
      <c r="D89" s="482">
        <v>44200</v>
      </c>
      <c r="E89" s="480"/>
      <c r="F89" s="452"/>
      <c r="G89" s="563"/>
      <c r="H89" s="482">
        <v>44200</v>
      </c>
      <c r="I89" s="478"/>
      <c r="J89" s="452"/>
      <c r="K89" s="564"/>
      <c r="L89" s="482">
        <v>18623.25</v>
      </c>
      <c r="M89" s="481"/>
      <c r="N89" s="609"/>
      <c r="O89" s="565"/>
      <c r="P89" s="520"/>
      <c r="Q89" s="582">
        <f t="shared" si="5"/>
        <v>0.42134049773755655</v>
      </c>
    </row>
    <row r="90" spans="1:22" ht="56.25" customHeight="1" x14ac:dyDescent="0.25">
      <c r="A90" s="175" t="s">
        <v>171</v>
      </c>
      <c r="B90" s="176" t="s">
        <v>328</v>
      </c>
      <c r="C90" s="756" t="s">
        <v>237</v>
      </c>
      <c r="D90" s="482">
        <v>9549.7000000000007</v>
      </c>
      <c r="E90" s="480"/>
      <c r="F90" s="452"/>
      <c r="G90" s="563"/>
      <c r="H90" s="482">
        <v>9549.7000000000007</v>
      </c>
      <c r="I90" s="478"/>
      <c r="J90" s="452"/>
      <c r="K90" s="564"/>
      <c r="L90" s="482">
        <v>3736.64</v>
      </c>
      <c r="M90" s="481"/>
      <c r="N90" s="609"/>
      <c r="O90" s="565"/>
      <c r="P90" s="520"/>
      <c r="Q90" s="582">
        <f t="shared" si="5"/>
        <v>0.39128349581662247</v>
      </c>
    </row>
    <row r="91" spans="1:22" ht="79.5" customHeight="1" x14ac:dyDescent="0.25">
      <c r="A91" s="175" t="s">
        <v>172</v>
      </c>
      <c r="B91" s="176" t="s">
        <v>329</v>
      </c>
      <c r="C91" s="756" t="s">
        <v>237</v>
      </c>
      <c r="D91" s="482">
        <v>112.6</v>
      </c>
      <c r="E91" s="480"/>
      <c r="F91" s="452"/>
      <c r="G91" s="563"/>
      <c r="H91" s="713">
        <v>112.6</v>
      </c>
      <c r="I91" s="478"/>
      <c r="J91" s="452"/>
      <c r="K91" s="564"/>
      <c r="L91" s="482">
        <v>0</v>
      </c>
      <c r="M91" s="481"/>
      <c r="N91" s="609"/>
      <c r="O91" s="565"/>
      <c r="P91" s="520"/>
      <c r="Q91" s="582">
        <f>L91/H91</f>
        <v>0</v>
      </c>
    </row>
    <row r="92" spans="1:22" ht="51" customHeight="1" x14ac:dyDescent="0.25">
      <c r="A92" s="175" t="s">
        <v>173</v>
      </c>
      <c r="B92" s="826" t="s">
        <v>412</v>
      </c>
      <c r="C92" s="756" t="s">
        <v>237</v>
      </c>
      <c r="D92" s="482">
        <v>142064.9</v>
      </c>
      <c r="E92" s="478"/>
      <c r="F92" s="452"/>
      <c r="G92" s="563"/>
      <c r="H92" s="713">
        <v>142064.9</v>
      </c>
      <c r="I92" s="478"/>
      <c r="J92" s="452"/>
      <c r="K92" s="564"/>
      <c r="L92" s="482">
        <v>21554.06</v>
      </c>
      <c r="M92" s="481"/>
      <c r="N92" s="609"/>
      <c r="O92" s="565"/>
      <c r="P92" s="520"/>
      <c r="Q92" s="582">
        <f t="shared" si="5"/>
        <v>0.15171981256453917</v>
      </c>
    </row>
    <row r="93" spans="1:22" s="334" customFormat="1" ht="178.5" customHeight="1" x14ac:dyDescent="0.25">
      <c r="A93" s="176" t="s">
        <v>174</v>
      </c>
      <c r="B93" s="826" t="s">
        <v>113</v>
      </c>
      <c r="C93" s="756" t="s">
        <v>237</v>
      </c>
      <c r="D93" s="612"/>
      <c r="E93" s="508">
        <v>13600.9</v>
      </c>
      <c r="F93" s="507"/>
      <c r="G93" s="613"/>
      <c r="H93" s="714"/>
      <c r="I93" s="508">
        <v>13600.9</v>
      </c>
      <c r="J93" s="507"/>
      <c r="K93" s="614"/>
      <c r="L93" s="612"/>
      <c r="M93" s="507">
        <v>6899.42</v>
      </c>
      <c r="N93" s="458"/>
      <c r="O93" s="615"/>
      <c r="P93" s="616"/>
      <c r="Q93" s="582">
        <f>M93/I93</f>
        <v>0.50727672433441906</v>
      </c>
      <c r="R93" s="333"/>
      <c r="S93" s="333"/>
    </row>
    <row r="94" spans="1:22" ht="70.5" customHeight="1" x14ac:dyDescent="0.25">
      <c r="A94" s="175" t="s">
        <v>175</v>
      </c>
      <c r="B94" s="826" t="s">
        <v>315</v>
      </c>
      <c r="C94" s="756" t="s">
        <v>237</v>
      </c>
      <c r="D94" s="482"/>
      <c r="E94" s="480">
        <v>567084.80000000005</v>
      </c>
      <c r="F94" s="452"/>
      <c r="G94" s="563"/>
      <c r="H94" s="493"/>
      <c r="I94" s="480">
        <v>567084.80000000005</v>
      </c>
      <c r="J94" s="452"/>
      <c r="K94" s="564"/>
      <c r="L94" s="482"/>
      <c r="M94" s="481">
        <v>340873.87</v>
      </c>
      <c r="N94" s="609"/>
      <c r="O94" s="565"/>
      <c r="P94" s="611"/>
      <c r="Q94" s="582">
        <f t="shared" ref="Q94:Q95" si="6">M94/I94</f>
        <v>0.60109858349227485</v>
      </c>
    </row>
    <row r="95" spans="1:22" ht="41.25" customHeight="1" thickBot="1" x14ac:dyDescent="0.3">
      <c r="A95" s="175" t="s">
        <v>176</v>
      </c>
      <c r="B95" s="176" t="s">
        <v>316</v>
      </c>
      <c r="C95" s="756" t="s">
        <v>237</v>
      </c>
      <c r="D95" s="482"/>
      <c r="E95" s="480">
        <v>13533.3</v>
      </c>
      <c r="F95" s="452"/>
      <c r="G95" s="563"/>
      <c r="H95" s="493"/>
      <c r="I95" s="478">
        <v>13533.3</v>
      </c>
      <c r="J95" s="452"/>
      <c r="K95" s="564"/>
      <c r="L95" s="482"/>
      <c r="M95" s="481">
        <v>9493.08</v>
      </c>
      <c r="N95" s="609"/>
      <c r="O95" s="565"/>
      <c r="P95" s="520"/>
      <c r="Q95" s="582">
        <f t="shared" si="6"/>
        <v>0.70146084103655426</v>
      </c>
    </row>
    <row r="96" spans="1:22" s="587" customFormat="1" ht="16.5" thickBot="1" x14ac:dyDescent="0.3">
      <c r="A96" s="617"/>
      <c r="B96" s="509" t="s">
        <v>251</v>
      </c>
      <c r="C96" s="701"/>
      <c r="D96" s="510">
        <f>D69</f>
        <v>939743.59999999986</v>
      </c>
      <c r="E96" s="510">
        <f>E69</f>
        <v>1701583.5000000002</v>
      </c>
      <c r="F96" s="618"/>
      <c r="G96" s="619"/>
      <c r="H96" s="715">
        <f>H69</f>
        <v>1395550.2</v>
      </c>
      <c r="I96" s="510">
        <f>I69</f>
        <v>1240776.9000000001</v>
      </c>
      <c r="J96" s="618"/>
      <c r="K96" s="620"/>
      <c r="L96" s="510">
        <f>L69</f>
        <v>619213.92000000004</v>
      </c>
      <c r="M96" s="510">
        <f>M69</f>
        <v>705048.41999999993</v>
      </c>
      <c r="N96" s="621"/>
      <c r="O96" s="622"/>
      <c r="P96" s="623"/>
      <c r="Q96" s="582">
        <f>(L96+M96)/(I96+H96)</f>
        <v>0.5023133661979956</v>
      </c>
      <c r="R96" s="583">
        <f>M96/I96</f>
        <v>0.56823142016908912</v>
      </c>
      <c r="S96" s="584">
        <f>L96/H96</f>
        <v>0.44370594479510667</v>
      </c>
      <c r="T96" s="585"/>
      <c r="U96" s="586">
        <f>I96+H96</f>
        <v>2636327.1</v>
      </c>
      <c r="V96" s="586">
        <f>M96+L96</f>
        <v>1324262.3399999999</v>
      </c>
    </row>
    <row r="97" spans="1:24" ht="22.5" customHeight="1" thickBot="1" x14ac:dyDescent="0.3">
      <c r="A97" s="841" t="s">
        <v>257</v>
      </c>
      <c r="B97" s="842"/>
      <c r="C97" s="842"/>
      <c r="D97" s="842"/>
      <c r="E97" s="842"/>
      <c r="F97" s="842"/>
      <c r="G97" s="842"/>
      <c r="H97" s="842"/>
      <c r="I97" s="842"/>
      <c r="J97" s="842"/>
      <c r="K97" s="842"/>
      <c r="L97" s="842"/>
      <c r="M97" s="842"/>
      <c r="N97" s="842"/>
      <c r="O97" s="842"/>
      <c r="P97" s="843"/>
      <c r="Q97" s="624"/>
      <c r="R97" s="181"/>
      <c r="T97" s="167">
        <f>(L96+M96)/(D96+E96)*100</f>
        <v>50.136249311946244</v>
      </c>
      <c r="U97" s="182">
        <f>L96+M96</f>
        <v>1324262.3399999999</v>
      </c>
      <c r="V97" s="182">
        <f>D96+E96</f>
        <v>2641327.1</v>
      </c>
      <c r="W97" s="167">
        <f>L96/H96*100</f>
        <v>44.370594479510665</v>
      </c>
      <c r="X97" s="167">
        <f>M96/I96*100</f>
        <v>56.823142016908911</v>
      </c>
    </row>
    <row r="98" spans="1:24" ht="94.5" customHeight="1" thickBot="1" x14ac:dyDescent="0.3">
      <c r="A98" s="625" t="s">
        <v>161</v>
      </c>
      <c r="B98" s="461" t="s">
        <v>81</v>
      </c>
      <c r="C98" s="707" t="s">
        <v>402</v>
      </c>
      <c r="D98" s="763">
        <f>D99+D112+D114+D123</f>
        <v>1359.4</v>
      </c>
      <c r="E98" s="764">
        <f>E99+E112+E114+E123</f>
        <v>7574.2</v>
      </c>
      <c r="F98" s="765"/>
      <c r="G98" s="766"/>
      <c r="H98" s="764">
        <f>H99+H112+H114+H123</f>
        <v>1657.8</v>
      </c>
      <c r="I98" s="764">
        <f>I99+I112+I114+I123</f>
        <v>7275.7999999999993</v>
      </c>
      <c r="J98" s="765"/>
      <c r="K98" s="462"/>
      <c r="L98" s="763">
        <f>L99+L112+L114+L123</f>
        <v>0</v>
      </c>
      <c r="M98" s="764">
        <f>M99+M112+M114+M123</f>
        <v>1080</v>
      </c>
      <c r="N98" s="626"/>
      <c r="O98" s="728"/>
      <c r="P98" s="625"/>
      <c r="Q98" s="475"/>
    </row>
    <row r="99" spans="1:24" ht="43.5" customHeight="1" x14ac:dyDescent="0.25">
      <c r="A99" s="463" t="s">
        <v>273</v>
      </c>
      <c r="B99" s="464" t="s">
        <v>332</v>
      </c>
      <c r="C99" s="707" t="s">
        <v>402</v>
      </c>
      <c r="D99" s="729">
        <f>D100+D101</f>
        <v>1359.4</v>
      </c>
      <c r="E99" s="511">
        <f>E100+E101</f>
        <v>2540.6</v>
      </c>
      <c r="F99" s="627"/>
      <c r="G99" s="628"/>
      <c r="H99" s="729">
        <f>H100+H101</f>
        <v>1657.8</v>
      </c>
      <c r="I99" s="511">
        <f>I100+I101</f>
        <v>2242.1999999999998</v>
      </c>
      <c r="J99" s="629"/>
      <c r="K99" s="743"/>
      <c r="L99" s="729">
        <f>L100+L101</f>
        <v>0</v>
      </c>
      <c r="M99" s="419">
        <f>M100+M101</f>
        <v>0</v>
      </c>
      <c r="N99" s="627"/>
      <c r="O99" s="628"/>
      <c r="P99" s="630"/>
      <c r="Q99" s="489"/>
    </row>
    <row r="100" spans="1:24" ht="114.75" customHeight="1" x14ac:dyDescent="0.25">
      <c r="A100" s="844" t="s">
        <v>201</v>
      </c>
      <c r="B100" s="846" t="s">
        <v>213</v>
      </c>
      <c r="C100" s="756" t="s">
        <v>397</v>
      </c>
      <c r="D100" s="767"/>
      <c r="E100" s="478"/>
      <c r="F100" s="535"/>
      <c r="G100" s="573"/>
      <c r="H100" s="716"/>
      <c r="I100" s="478"/>
      <c r="J100" s="629"/>
      <c r="K100" s="743"/>
      <c r="L100" s="767"/>
      <c r="M100" s="478"/>
      <c r="N100" s="627"/>
      <c r="O100" s="628"/>
      <c r="P100" s="630"/>
      <c r="Q100" s="489"/>
      <c r="U100" s="183">
        <f>I101+I112+I114</f>
        <v>3975.7999999999997</v>
      </c>
    </row>
    <row r="101" spans="1:24" ht="77.25" customHeight="1" x14ac:dyDescent="0.25">
      <c r="A101" s="845"/>
      <c r="B101" s="847"/>
      <c r="C101" s="848" t="s">
        <v>237</v>
      </c>
      <c r="D101" s="767">
        <v>1359.4</v>
      </c>
      <c r="E101" s="478">
        <v>2540.6</v>
      </c>
      <c r="F101" s="452"/>
      <c r="G101" s="563"/>
      <c r="H101" s="799">
        <v>1657.8</v>
      </c>
      <c r="I101" s="480">
        <f>3900-H101</f>
        <v>2242.1999999999998</v>
      </c>
      <c r="J101" s="800"/>
      <c r="K101" s="743"/>
      <c r="L101" s="798">
        <v>0</v>
      </c>
      <c r="M101" s="420"/>
      <c r="N101" s="801"/>
      <c r="O101" s="802"/>
      <c r="P101" s="803"/>
      <c r="Q101" s="489"/>
      <c r="T101" s="183">
        <f>I101+I112+I114</f>
        <v>3975.7999999999997</v>
      </c>
    </row>
    <row r="102" spans="1:24" ht="63.75" hidden="1" customHeight="1" x14ac:dyDescent="0.25">
      <c r="A102" s="465" t="s">
        <v>124</v>
      </c>
      <c r="B102" s="458" t="s">
        <v>334</v>
      </c>
      <c r="C102" s="848"/>
      <c r="D102" s="482"/>
      <c r="E102" s="480"/>
      <c r="F102" s="452"/>
      <c r="G102" s="563"/>
      <c r="H102" s="493"/>
      <c r="I102" s="480"/>
      <c r="J102" s="609"/>
      <c r="K102" s="631"/>
      <c r="L102" s="482"/>
      <c r="M102" s="481"/>
      <c r="N102" s="452"/>
      <c r="O102" s="563"/>
      <c r="P102" s="566"/>
      <c r="Q102" s="489"/>
    </row>
    <row r="103" spans="1:24" ht="63.75" hidden="1" customHeight="1" x14ac:dyDescent="0.25">
      <c r="A103" s="453" t="s">
        <v>125</v>
      </c>
      <c r="B103" s="458" t="s">
        <v>335</v>
      </c>
      <c r="C103" s="848"/>
      <c r="D103" s="482"/>
      <c r="E103" s="480"/>
      <c r="F103" s="483"/>
      <c r="G103" s="484"/>
      <c r="H103" s="493"/>
      <c r="I103" s="480"/>
      <c r="J103" s="472"/>
      <c r="K103" s="632"/>
      <c r="L103" s="597"/>
      <c r="M103" s="481"/>
      <c r="N103" s="483"/>
      <c r="O103" s="484"/>
      <c r="P103" s="488"/>
      <c r="Q103" s="489"/>
    </row>
    <row r="104" spans="1:24" ht="76.5" hidden="1" customHeight="1" x14ac:dyDescent="0.25">
      <c r="A104" s="453" t="s">
        <v>126</v>
      </c>
      <c r="B104" s="458" t="s">
        <v>336</v>
      </c>
      <c r="C104" s="848"/>
      <c r="D104" s="482"/>
      <c r="E104" s="480"/>
      <c r="F104" s="483"/>
      <c r="G104" s="484"/>
      <c r="H104" s="493"/>
      <c r="I104" s="480"/>
      <c r="J104" s="472"/>
      <c r="K104" s="632"/>
      <c r="L104" s="597"/>
      <c r="M104" s="481"/>
      <c r="N104" s="483"/>
      <c r="O104" s="484"/>
      <c r="P104" s="488"/>
      <c r="Q104" s="489"/>
    </row>
    <row r="105" spans="1:24" ht="0.75" hidden="1" customHeight="1" x14ac:dyDescent="0.25">
      <c r="A105" s="453" t="s">
        <v>127</v>
      </c>
      <c r="B105" s="458" t="s">
        <v>337</v>
      </c>
      <c r="C105" s="848"/>
      <c r="D105" s="482"/>
      <c r="E105" s="480"/>
      <c r="F105" s="483"/>
      <c r="G105" s="484"/>
      <c r="H105" s="493"/>
      <c r="I105" s="480"/>
      <c r="J105" s="472"/>
      <c r="K105" s="632"/>
      <c r="L105" s="597"/>
      <c r="M105" s="481"/>
      <c r="N105" s="483"/>
      <c r="O105" s="484"/>
      <c r="P105" s="488"/>
      <c r="Q105" s="489"/>
    </row>
    <row r="106" spans="1:24" ht="76.5" hidden="1" customHeight="1" x14ac:dyDescent="0.25">
      <c r="A106" s="453" t="s">
        <v>128</v>
      </c>
      <c r="B106" s="458" t="s">
        <v>121</v>
      </c>
      <c r="C106" s="848"/>
      <c r="D106" s="482"/>
      <c r="E106" s="480"/>
      <c r="F106" s="483"/>
      <c r="G106" s="484"/>
      <c r="H106" s="493"/>
      <c r="I106" s="480"/>
      <c r="J106" s="472"/>
      <c r="K106" s="632"/>
      <c r="L106" s="597"/>
      <c r="M106" s="481"/>
      <c r="N106" s="483"/>
      <c r="O106" s="484"/>
      <c r="P106" s="488"/>
      <c r="Q106" s="489"/>
    </row>
    <row r="107" spans="1:24" ht="63.75" hidden="1" customHeight="1" x14ac:dyDescent="0.25">
      <c r="A107" s="633" t="s">
        <v>129</v>
      </c>
      <c r="B107" s="755" t="s">
        <v>338</v>
      </c>
      <c r="C107" s="708"/>
      <c r="D107" s="592"/>
      <c r="E107" s="478">
        <v>0</v>
      </c>
      <c r="F107" s="593"/>
      <c r="G107" s="594"/>
      <c r="H107" s="492"/>
      <c r="I107" s="478">
        <v>0</v>
      </c>
      <c r="J107" s="523"/>
      <c r="K107" s="525"/>
      <c r="L107" s="596"/>
      <c r="M107" s="479">
        <v>0</v>
      </c>
      <c r="N107" s="593"/>
      <c r="O107" s="594"/>
      <c r="P107" s="526"/>
      <c r="Q107" s="489"/>
    </row>
    <row r="108" spans="1:24" ht="51" hidden="1" customHeight="1" x14ac:dyDescent="0.25">
      <c r="A108" s="634" t="s">
        <v>274</v>
      </c>
      <c r="B108" s="467" t="s">
        <v>339</v>
      </c>
      <c r="C108" s="708"/>
      <c r="D108" s="602"/>
      <c r="E108" s="512">
        <f>E109</f>
        <v>0</v>
      </c>
      <c r="F108" s="603"/>
      <c r="G108" s="604"/>
      <c r="H108" s="712"/>
      <c r="I108" s="512">
        <f>I109</f>
        <v>0</v>
      </c>
      <c r="J108" s="606"/>
      <c r="K108" s="635"/>
      <c r="L108" s="636"/>
      <c r="M108" s="512">
        <f>M109</f>
        <v>0</v>
      </c>
      <c r="N108" s="603"/>
      <c r="O108" s="604"/>
      <c r="P108" s="608"/>
      <c r="Q108" s="489"/>
    </row>
    <row r="109" spans="1:24" ht="63.75" hidden="1" customHeight="1" x14ac:dyDescent="0.25">
      <c r="A109" s="634" t="s">
        <v>215</v>
      </c>
      <c r="B109" s="467" t="s">
        <v>340</v>
      </c>
      <c r="C109" s="708"/>
      <c r="D109" s="602"/>
      <c r="E109" s="512">
        <f>E110+E111</f>
        <v>0</v>
      </c>
      <c r="F109" s="603"/>
      <c r="G109" s="604"/>
      <c r="H109" s="712"/>
      <c r="I109" s="512">
        <f>I110+I111</f>
        <v>0</v>
      </c>
      <c r="J109" s="606"/>
      <c r="K109" s="635"/>
      <c r="L109" s="636"/>
      <c r="M109" s="512">
        <f>M110+M111</f>
        <v>0</v>
      </c>
      <c r="N109" s="603"/>
      <c r="O109" s="604"/>
      <c r="P109" s="608"/>
      <c r="Q109" s="489"/>
    </row>
    <row r="110" spans="1:24" ht="76.5" hidden="1" customHeight="1" x14ac:dyDescent="0.25">
      <c r="A110" s="453" t="s">
        <v>211</v>
      </c>
      <c r="B110" s="458" t="s">
        <v>335</v>
      </c>
      <c r="C110" s="708"/>
      <c r="D110" s="482"/>
      <c r="E110" s="480"/>
      <c r="F110" s="483"/>
      <c r="G110" s="484"/>
      <c r="H110" s="493"/>
      <c r="I110" s="480"/>
      <c r="J110" s="472"/>
      <c r="K110" s="632"/>
      <c r="L110" s="597"/>
      <c r="M110" s="481"/>
      <c r="N110" s="483"/>
      <c r="O110" s="484"/>
      <c r="P110" s="488"/>
      <c r="Q110" s="489"/>
    </row>
    <row r="111" spans="1:24" ht="167.25" hidden="1" customHeight="1" x14ac:dyDescent="0.25">
      <c r="A111" s="453" t="s">
        <v>212</v>
      </c>
      <c r="B111" s="458" t="s">
        <v>341</v>
      </c>
      <c r="C111" s="708"/>
      <c r="D111" s="482"/>
      <c r="E111" s="480"/>
      <c r="F111" s="483"/>
      <c r="G111" s="484"/>
      <c r="H111" s="493"/>
      <c r="I111" s="480"/>
      <c r="J111" s="472"/>
      <c r="K111" s="632"/>
      <c r="L111" s="597"/>
      <c r="M111" s="481"/>
      <c r="N111" s="483"/>
      <c r="O111" s="484"/>
      <c r="P111" s="488"/>
      <c r="Q111" s="489"/>
    </row>
    <row r="112" spans="1:24" ht="66" customHeight="1" x14ac:dyDescent="0.25">
      <c r="A112" s="637" t="s">
        <v>274</v>
      </c>
      <c r="B112" s="471" t="s">
        <v>339</v>
      </c>
      <c r="C112" s="702" t="s">
        <v>237</v>
      </c>
      <c r="D112" s="482">
        <f>D113</f>
        <v>0</v>
      </c>
      <c r="E112" s="493">
        <f>E113</f>
        <v>800</v>
      </c>
      <c r="F112" s="483"/>
      <c r="G112" s="484"/>
      <c r="H112" s="482">
        <f>H113</f>
        <v>0</v>
      </c>
      <c r="I112" s="493">
        <f>I113</f>
        <v>800</v>
      </c>
      <c r="J112" s="472"/>
      <c r="K112" s="632"/>
      <c r="L112" s="482">
        <f>L113</f>
        <v>0</v>
      </c>
      <c r="M112" s="493">
        <f>M113</f>
        <v>800</v>
      </c>
      <c r="N112" s="483"/>
      <c r="O112" s="484"/>
      <c r="P112" s="488"/>
      <c r="Q112" s="489"/>
      <c r="R112" s="167"/>
      <c r="S112" s="167"/>
      <c r="U112" s="335">
        <f>M112+M114</f>
        <v>1080</v>
      </c>
    </row>
    <row r="113" spans="1:19" ht="55.5" customHeight="1" x14ac:dyDescent="0.25">
      <c r="A113" s="465" t="s">
        <v>215</v>
      </c>
      <c r="B113" s="826" t="s">
        <v>80</v>
      </c>
      <c r="C113" s="702" t="s">
        <v>237</v>
      </c>
      <c r="D113" s="482"/>
      <c r="E113" s="480">
        <v>800</v>
      </c>
      <c r="F113" s="483"/>
      <c r="G113" s="484"/>
      <c r="H113" s="493"/>
      <c r="I113" s="480">
        <v>800</v>
      </c>
      <c r="J113" s="472"/>
      <c r="K113" s="632"/>
      <c r="L113" s="597"/>
      <c r="M113" s="481">
        <v>800</v>
      </c>
      <c r="N113" s="483"/>
      <c r="O113" s="484"/>
      <c r="P113" s="488"/>
      <c r="Q113" s="489"/>
      <c r="R113" s="167"/>
      <c r="S113" s="167"/>
    </row>
    <row r="114" spans="1:19" ht="38.25" x14ac:dyDescent="0.25">
      <c r="A114" s="638" t="s">
        <v>275</v>
      </c>
      <c r="B114" s="467" t="s">
        <v>342</v>
      </c>
      <c r="C114" s="702" t="s">
        <v>237</v>
      </c>
      <c r="D114" s="729">
        <f>D115+D116</f>
        <v>0</v>
      </c>
      <c r="E114" s="512">
        <f>E115+E116</f>
        <v>933.6</v>
      </c>
      <c r="F114" s="603"/>
      <c r="G114" s="604"/>
      <c r="H114" s="717">
        <f>H115+H116</f>
        <v>0</v>
      </c>
      <c r="I114" s="512">
        <f>I115+I116</f>
        <v>933.6</v>
      </c>
      <c r="J114" s="639"/>
      <c r="K114" s="640"/>
      <c r="L114" s="729">
        <f>L115+L116</f>
        <v>0</v>
      </c>
      <c r="M114" s="512">
        <f>M115+M116</f>
        <v>280</v>
      </c>
      <c r="N114" s="603"/>
      <c r="O114" s="604"/>
      <c r="P114" s="608"/>
      <c r="Q114" s="489"/>
      <c r="R114" s="167"/>
      <c r="S114" s="167"/>
    </row>
    <row r="115" spans="1:19" ht="78" customHeight="1" x14ac:dyDescent="0.25">
      <c r="A115" s="468" t="s">
        <v>330</v>
      </c>
      <c r="B115" s="458" t="s">
        <v>343</v>
      </c>
      <c r="C115" s="702" t="s">
        <v>237</v>
      </c>
      <c r="D115" s="482"/>
      <c r="E115" s="480">
        <v>173.6</v>
      </c>
      <c r="F115" s="483"/>
      <c r="G115" s="484"/>
      <c r="H115" s="493"/>
      <c r="I115" s="480">
        <v>173.6</v>
      </c>
      <c r="J115" s="641"/>
      <c r="K115" s="642"/>
      <c r="L115" s="597"/>
      <c r="M115" s="481"/>
      <c r="N115" s="483"/>
      <c r="O115" s="484"/>
      <c r="P115" s="488"/>
      <c r="Q115" s="489"/>
      <c r="R115" s="167"/>
      <c r="S115" s="167"/>
    </row>
    <row r="116" spans="1:19" ht="124.5" customHeight="1" x14ac:dyDescent="0.25">
      <c r="A116" s="465" t="s">
        <v>331</v>
      </c>
      <c r="B116" s="458" t="s">
        <v>344</v>
      </c>
      <c r="C116" s="761" t="s">
        <v>237</v>
      </c>
      <c r="D116" s="717">
        <f>D117+D118+D119+D120+D121</f>
        <v>0</v>
      </c>
      <c r="E116" s="512">
        <f>E117+E118+E119+E120+E121+E122</f>
        <v>760</v>
      </c>
      <c r="F116" s="603"/>
      <c r="G116" s="604"/>
      <c r="H116" s="512">
        <f>H117+H118+H119+H120+H121</f>
        <v>0</v>
      </c>
      <c r="I116" s="512">
        <f>I117+I118+I119+I120+I121+I122</f>
        <v>760</v>
      </c>
      <c r="J116" s="639"/>
      <c r="K116" s="804"/>
      <c r="L116" s="717">
        <f>L117+L118+L119+L120+L121</f>
        <v>0</v>
      </c>
      <c r="M116" s="512">
        <f>M117+M118+M119+M120+M121+M122</f>
        <v>280</v>
      </c>
      <c r="N116" s="603"/>
      <c r="O116" s="604"/>
      <c r="P116" s="608"/>
      <c r="Q116" s="489"/>
      <c r="R116" s="167"/>
      <c r="S116" s="167"/>
    </row>
    <row r="117" spans="1:19" ht="117" customHeight="1" x14ac:dyDescent="0.25">
      <c r="A117" s="643" t="s">
        <v>216</v>
      </c>
      <c r="B117" s="458" t="s">
        <v>345</v>
      </c>
      <c r="C117" s="702" t="s">
        <v>237</v>
      </c>
      <c r="D117" s="482"/>
      <c r="E117" s="480">
        <v>70</v>
      </c>
      <c r="F117" s="483"/>
      <c r="G117" s="484"/>
      <c r="H117" s="493"/>
      <c r="I117" s="480">
        <v>70</v>
      </c>
      <c r="J117" s="644"/>
      <c r="K117" s="645"/>
      <c r="L117" s="646"/>
      <c r="M117" s="480"/>
      <c r="N117" s="483"/>
      <c r="O117" s="484"/>
      <c r="P117" s="488"/>
      <c r="Q117" s="489"/>
    </row>
    <row r="118" spans="1:19" ht="51" x14ac:dyDescent="0.25">
      <c r="A118" s="643" t="s">
        <v>217</v>
      </c>
      <c r="B118" s="458" t="s">
        <v>346</v>
      </c>
      <c r="C118" s="702" t="s">
        <v>237</v>
      </c>
      <c r="D118" s="482"/>
      <c r="E118" s="480">
        <v>60</v>
      </c>
      <c r="F118" s="483"/>
      <c r="G118" s="484"/>
      <c r="H118" s="493"/>
      <c r="I118" s="480">
        <v>60</v>
      </c>
      <c r="J118" s="644"/>
      <c r="K118" s="645"/>
      <c r="L118" s="646"/>
      <c r="M118" s="480">
        <v>60</v>
      </c>
      <c r="N118" s="483"/>
      <c r="O118" s="484"/>
      <c r="P118" s="488"/>
      <c r="Q118" s="647"/>
    </row>
    <row r="119" spans="1:19" ht="51" x14ac:dyDescent="0.25">
      <c r="A119" s="643" t="s">
        <v>218</v>
      </c>
      <c r="B119" s="458" t="s">
        <v>347</v>
      </c>
      <c r="C119" s="702" t="s">
        <v>237</v>
      </c>
      <c r="D119" s="482"/>
      <c r="E119" s="480">
        <v>240</v>
      </c>
      <c r="F119" s="483"/>
      <c r="G119" s="484"/>
      <c r="H119" s="493"/>
      <c r="I119" s="480">
        <v>240</v>
      </c>
      <c r="J119" s="644"/>
      <c r="K119" s="645"/>
      <c r="L119" s="646"/>
      <c r="M119" s="480">
        <f>50</f>
        <v>50</v>
      </c>
      <c r="N119" s="483"/>
      <c r="O119" s="484"/>
      <c r="P119" s="488"/>
      <c r="Q119" s="489"/>
    </row>
    <row r="120" spans="1:19" ht="42.75" customHeight="1" x14ac:dyDescent="0.25">
      <c r="A120" s="643" t="s">
        <v>219</v>
      </c>
      <c r="B120" s="458" t="s">
        <v>348</v>
      </c>
      <c r="C120" s="702" t="s">
        <v>237</v>
      </c>
      <c r="D120" s="482"/>
      <c r="E120" s="480">
        <v>140</v>
      </c>
      <c r="F120" s="483"/>
      <c r="G120" s="484"/>
      <c r="H120" s="493"/>
      <c r="I120" s="480">
        <v>140</v>
      </c>
      <c r="J120" s="644"/>
      <c r="K120" s="645"/>
      <c r="L120" s="646"/>
      <c r="M120" s="506">
        <v>70</v>
      </c>
      <c r="N120" s="483"/>
      <c r="O120" s="484"/>
      <c r="P120" s="488"/>
      <c r="Q120" s="489"/>
    </row>
    <row r="121" spans="1:19" ht="41.25" customHeight="1" x14ac:dyDescent="0.25">
      <c r="A121" s="643" t="s">
        <v>57</v>
      </c>
      <c r="B121" s="458" t="s">
        <v>75</v>
      </c>
      <c r="C121" s="702" t="s">
        <v>237</v>
      </c>
      <c r="D121" s="482"/>
      <c r="E121" s="490">
        <v>150</v>
      </c>
      <c r="F121" s="483"/>
      <c r="G121" s="484"/>
      <c r="H121" s="493"/>
      <c r="I121" s="490">
        <v>150</v>
      </c>
      <c r="J121" s="644"/>
      <c r="K121" s="645"/>
      <c r="L121" s="646"/>
      <c r="M121" s="490"/>
      <c r="N121" s="483"/>
      <c r="O121" s="484"/>
      <c r="P121" s="488"/>
      <c r="Q121" s="489"/>
    </row>
    <row r="122" spans="1:19" ht="26.25" customHeight="1" x14ac:dyDescent="0.25">
      <c r="A122" s="643" t="s">
        <v>413</v>
      </c>
      <c r="B122" s="458" t="s">
        <v>414</v>
      </c>
      <c r="C122" s="702" t="s">
        <v>237</v>
      </c>
      <c r="D122" s="482"/>
      <c r="E122" s="490">
        <v>100</v>
      </c>
      <c r="F122" s="483"/>
      <c r="G122" s="484"/>
      <c r="H122" s="493"/>
      <c r="I122" s="490">
        <v>100</v>
      </c>
      <c r="J122" s="644"/>
      <c r="K122" s="645"/>
      <c r="L122" s="646"/>
      <c r="M122" s="490">
        <f>50+50</f>
        <v>100</v>
      </c>
      <c r="N122" s="483"/>
      <c r="O122" s="484"/>
      <c r="P122" s="488"/>
      <c r="Q122" s="489"/>
    </row>
    <row r="123" spans="1:19" x14ac:dyDescent="0.25">
      <c r="A123" s="634" t="s">
        <v>276</v>
      </c>
      <c r="B123" s="467" t="s">
        <v>258</v>
      </c>
      <c r="C123" s="702" t="s">
        <v>237</v>
      </c>
      <c r="D123" s="730">
        <f>D124</f>
        <v>0</v>
      </c>
      <c r="E123" s="805">
        <f>E124</f>
        <v>3300</v>
      </c>
      <c r="F123" s="603"/>
      <c r="G123" s="604"/>
      <c r="H123" s="730">
        <f>H124</f>
        <v>0</v>
      </c>
      <c r="I123" s="805">
        <f>I124</f>
        <v>3300</v>
      </c>
      <c r="J123" s="639"/>
      <c r="K123" s="640"/>
      <c r="L123" s="730">
        <f>L124</f>
        <v>0</v>
      </c>
      <c r="M123" s="805">
        <f>M124</f>
        <v>0</v>
      </c>
      <c r="N123" s="603"/>
      <c r="O123" s="604"/>
      <c r="P123" s="608"/>
      <c r="Q123" s="489"/>
    </row>
    <row r="124" spans="1:19" ht="35.25" customHeight="1" x14ac:dyDescent="0.25">
      <c r="A124" s="453" t="s">
        <v>220</v>
      </c>
      <c r="B124" s="458" t="s">
        <v>349</v>
      </c>
      <c r="C124" s="702" t="s">
        <v>237</v>
      </c>
      <c r="D124" s="600"/>
      <c r="E124" s="480">
        <v>3300</v>
      </c>
      <c r="F124" s="483"/>
      <c r="G124" s="484"/>
      <c r="H124" s="493"/>
      <c r="I124" s="480">
        <v>3300</v>
      </c>
      <c r="J124" s="641"/>
      <c r="K124" s="642"/>
      <c r="L124" s="597"/>
      <c r="M124" s="480">
        <v>0</v>
      </c>
      <c r="N124" s="483"/>
      <c r="O124" s="484"/>
      <c r="P124" s="488"/>
      <c r="Q124" s="489"/>
    </row>
    <row r="125" spans="1:19" ht="95.25" customHeight="1" x14ac:dyDescent="0.25">
      <c r="A125" s="466" t="s">
        <v>196</v>
      </c>
      <c r="B125" s="467" t="s">
        <v>209</v>
      </c>
      <c r="C125" s="702" t="s">
        <v>237</v>
      </c>
      <c r="D125" s="769">
        <f>D126</f>
        <v>2092.9</v>
      </c>
      <c r="E125" s="768">
        <f>E126</f>
        <v>459.4</v>
      </c>
      <c r="F125" s="534"/>
      <c r="G125" s="731"/>
      <c r="H125" s="770">
        <f>H126</f>
        <v>2552.3000000000002</v>
      </c>
      <c r="I125" s="768">
        <f>I126</f>
        <v>0</v>
      </c>
      <c r="J125" s="534"/>
      <c r="K125" s="744"/>
      <c r="L125" s="600">
        <f>L126</f>
        <v>0</v>
      </c>
      <c r="M125" s="534">
        <f>M126</f>
        <v>0</v>
      </c>
      <c r="N125" s="483"/>
      <c r="O125" s="484"/>
      <c r="P125" s="488"/>
      <c r="Q125" s="489"/>
    </row>
    <row r="126" spans="1:19" ht="127.5" customHeight="1" thickBot="1" x14ac:dyDescent="0.3">
      <c r="A126" s="648" t="s">
        <v>110</v>
      </c>
      <c r="B126" s="649" t="s">
        <v>365</v>
      </c>
      <c r="C126" s="807" t="s">
        <v>237</v>
      </c>
      <c r="D126" s="806">
        <v>2092.9</v>
      </c>
      <c r="E126" s="494">
        <v>459.4</v>
      </c>
      <c r="F126" s="650"/>
      <c r="G126" s="651"/>
      <c r="H126" s="494">
        <v>2552.3000000000002</v>
      </c>
      <c r="I126" s="494"/>
      <c r="J126" s="652"/>
      <c r="K126" s="653"/>
      <c r="L126" s="746"/>
      <c r="M126" s="497"/>
      <c r="N126" s="650"/>
      <c r="O126" s="651"/>
      <c r="P126" s="654"/>
      <c r="Q126" s="489"/>
    </row>
    <row r="127" spans="1:19" s="587" customFormat="1" ht="15" customHeight="1" thickBot="1" x14ac:dyDescent="0.3">
      <c r="A127" s="655"/>
      <c r="B127" s="501" t="s">
        <v>251</v>
      </c>
      <c r="C127" s="703"/>
      <c r="D127" s="732">
        <f>D98+D125</f>
        <v>3452.3</v>
      </c>
      <c r="E127" s="513">
        <f>E98+E125</f>
        <v>8033.5999999999995</v>
      </c>
      <c r="F127" s="656"/>
      <c r="G127" s="657"/>
      <c r="H127" s="718">
        <f>H98+H125</f>
        <v>4210.1000000000004</v>
      </c>
      <c r="I127" s="513">
        <f>I98+I125</f>
        <v>7275.7999999999993</v>
      </c>
      <c r="J127" s="658"/>
      <c r="K127" s="659"/>
      <c r="L127" s="718">
        <f>L98+L125</f>
        <v>0</v>
      </c>
      <c r="M127" s="513">
        <f>M98+M125</f>
        <v>1080</v>
      </c>
      <c r="N127" s="578"/>
      <c r="O127" s="579"/>
      <c r="P127" s="581"/>
      <c r="Q127" s="647">
        <f>I127-I100</f>
        <v>7275.7999999999993</v>
      </c>
      <c r="R127" s="583"/>
      <c r="S127" s="584"/>
    </row>
    <row r="128" spans="1:19" s="587" customFormat="1" ht="15.75" hidden="1" thickBot="1" x14ac:dyDescent="0.3">
      <c r="A128" s="660"/>
      <c r="B128" s="504"/>
      <c r="C128" s="704"/>
      <c r="D128" s="733"/>
      <c r="E128" s="514"/>
      <c r="F128" s="661"/>
      <c r="G128" s="734"/>
      <c r="H128" s="514">
        <f>H125+H99-H100</f>
        <v>4210.1000000000004</v>
      </c>
      <c r="I128" s="514">
        <f>I127-I100-I126</f>
        <v>7275.7999999999993</v>
      </c>
      <c r="J128" s="662"/>
      <c r="K128" s="662"/>
      <c r="L128" s="733"/>
      <c r="M128" s="514"/>
      <c r="N128" s="589"/>
      <c r="O128" s="727"/>
      <c r="P128" s="581"/>
      <c r="Q128" s="663">
        <f>L127+M127</f>
        <v>1080</v>
      </c>
      <c r="R128" s="584"/>
      <c r="S128" s="584"/>
    </row>
    <row r="129" spans="1:20" ht="15.75" customHeight="1" thickBot="1" x14ac:dyDescent="0.35">
      <c r="A129" s="838" t="s">
        <v>221</v>
      </c>
      <c r="B129" s="839"/>
      <c r="C129" s="839"/>
      <c r="D129" s="839"/>
      <c r="E129" s="839"/>
      <c r="F129" s="839"/>
      <c r="G129" s="839"/>
      <c r="H129" s="839"/>
      <c r="I129" s="839"/>
      <c r="J129" s="839"/>
      <c r="K129" s="839"/>
      <c r="L129" s="839"/>
      <c r="M129" s="839"/>
      <c r="N129" s="839"/>
      <c r="O129" s="839"/>
      <c r="P129" s="840"/>
      <c r="Q129" s="489"/>
    </row>
    <row r="130" spans="1:20" ht="63.75" customHeight="1" x14ac:dyDescent="0.25">
      <c r="A130" s="462" t="s">
        <v>161</v>
      </c>
      <c r="B130" s="461" t="s">
        <v>222</v>
      </c>
      <c r="C130" s="696" t="s">
        <v>210</v>
      </c>
      <c r="D130" s="363">
        <f>D131+D132+D134+D135+D136+D137</f>
        <v>167449.20000000001</v>
      </c>
      <c r="E130" s="364">
        <f>E131+E132+E133+E134+E135+E136+E137</f>
        <v>36340.5</v>
      </c>
      <c r="F130" s="365"/>
      <c r="G130" s="366"/>
      <c r="H130" s="363">
        <f>H131+H132+H134+H135+H136+H137</f>
        <v>167449.20000000001</v>
      </c>
      <c r="I130" s="364">
        <f>I131+I132+I133+I134+I135+I136+I137</f>
        <v>36340.5</v>
      </c>
      <c r="J130" s="365"/>
      <c r="K130" s="367"/>
      <c r="L130" s="363">
        <f>L131+L132+L134+L135+L136+L137</f>
        <v>72276.019</v>
      </c>
      <c r="M130" s="364">
        <f>M131+M132+M133+M134+M135+M136+M137</f>
        <v>6589.62</v>
      </c>
      <c r="N130" s="665"/>
      <c r="O130" s="667"/>
      <c r="P130" s="666"/>
      <c r="Q130" s="489"/>
    </row>
    <row r="131" spans="1:20" ht="51" x14ac:dyDescent="0.25">
      <c r="A131" s="469" t="s">
        <v>273</v>
      </c>
      <c r="B131" s="750" t="s">
        <v>260</v>
      </c>
      <c r="C131" s="753" t="s">
        <v>210</v>
      </c>
      <c r="D131" s="323"/>
      <c r="E131" s="324">
        <v>31956.7</v>
      </c>
      <c r="F131" s="368"/>
      <c r="G131" s="369"/>
      <c r="H131" s="325"/>
      <c r="I131" s="324">
        <v>31956.7</v>
      </c>
      <c r="J131" s="368"/>
      <c r="K131" s="370"/>
      <c r="L131" s="323"/>
      <c r="M131" s="326">
        <v>5211.6450000000004</v>
      </c>
      <c r="N131" s="523"/>
      <c r="O131" s="524"/>
      <c r="P131" s="575"/>
      <c r="Q131" s="663">
        <f>E131-I131</f>
        <v>0</v>
      </c>
    </row>
    <row r="132" spans="1:20" ht="68.25" customHeight="1" x14ac:dyDescent="0.35">
      <c r="A132" s="668" t="s">
        <v>274</v>
      </c>
      <c r="B132" s="826" t="s">
        <v>138</v>
      </c>
      <c r="C132" s="753" t="s">
        <v>210</v>
      </c>
      <c r="D132" s="371"/>
      <c r="E132" s="327">
        <v>3531.3</v>
      </c>
      <c r="F132" s="372"/>
      <c r="G132" s="373"/>
      <c r="H132" s="374"/>
      <c r="I132" s="327">
        <v>3531.3</v>
      </c>
      <c r="J132" s="372"/>
      <c r="K132" s="375"/>
      <c r="L132" s="376"/>
      <c r="M132" s="328">
        <v>984.89099999999996</v>
      </c>
      <c r="N132" s="472"/>
      <c r="O132" s="487"/>
      <c r="P132" s="488"/>
      <c r="Q132" s="489"/>
      <c r="R132" s="669"/>
    </row>
    <row r="133" spans="1:20" ht="107.25" hidden="1" customHeight="1" x14ac:dyDescent="0.35">
      <c r="A133" s="668" t="s">
        <v>275</v>
      </c>
      <c r="B133" s="826" t="s">
        <v>49</v>
      </c>
      <c r="C133" s="421" t="s">
        <v>210</v>
      </c>
      <c r="D133" s="371"/>
      <c r="E133" s="327"/>
      <c r="F133" s="372"/>
      <c r="G133" s="373"/>
      <c r="H133" s="374"/>
      <c r="I133" s="327"/>
      <c r="J133" s="372"/>
      <c r="K133" s="375"/>
      <c r="L133" s="376"/>
      <c r="M133" s="327"/>
      <c r="N133" s="472"/>
      <c r="O133" s="487"/>
      <c r="P133" s="488"/>
      <c r="Q133" s="489"/>
      <c r="R133" s="669"/>
    </row>
    <row r="134" spans="1:20" ht="28.5" customHeight="1" x14ac:dyDescent="0.25">
      <c r="A134" s="670" t="s">
        <v>275</v>
      </c>
      <c r="B134" s="826" t="s">
        <v>136</v>
      </c>
      <c r="C134" s="422" t="s">
        <v>210</v>
      </c>
      <c r="D134" s="371"/>
      <c r="E134" s="327">
        <v>709.5</v>
      </c>
      <c r="F134" s="372"/>
      <c r="G134" s="373"/>
      <c r="H134" s="374"/>
      <c r="I134" s="324">
        <v>692.5</v>
      </c>
      <c r="J134" s="372"/>
      <c r="K134" s="375"/>
      <c r="L134" s="376"/>
      <c r="M134" s="328">
        <v>365.13499999999999</v>
      </c>
      <c r="N134" s="472"/>
      <c r="O134" s="487"/>
      <c r="P134" s="488"/>
      <c r="Q134" s="671"/>
    </row>
    <row r="135" spans="1:20" ht="171" customHeight="1" x14ac:dyDescent="0.25">
      <c r="A135" s="454" t="s">
        <v>276</v>
      </c>
      <c r="B135" s="826" t="s">
        <v>223</v>
      </c>
      <c r="C135" s="421" t="s">
        <v>210</v>
      </c>
      <c r="D135" s="371"/>
      <c r="E135" s="327">
        <v>10</v>
      </c>
      <c r="F135" s="372"/>
      <c r="G135" s="373"/>
      <c r="H135" s="374"/>
      <c r="I135" s="324">
        <v>10</v>
      </c>
      <c r="J135" s="372"/>
      <c r="K135" s="375"/>
      <c r="L135" s="376"/>
      <c r="M135" s="327"/>
      <c r="N135" s="472"/>
      <c r="O135" s="487"/>
      <c r="P135" s="488"/>
      <c r="Q135" s="489"/>
    </row>
    <row r="136" spans="1:20" ht="25.5" x14ac:dyDescent="0.25">
      <c r="A136" s="632" t="s">
        <v>277</v>
      </c>
      <c r="B136" s="826" t="s">
        <v>224</v>
      </c>
      <c r="C136" s="422" t="s">
        <v>210</v>
      </c>
      <c r="D136" s="371"/>
      <c r="E136" s="327">
        <v>133</v>
      </c>
      <c r="F136" s="372"/>
      <c r="G136" s="373"/>
      <c r="H136" s="374"/>
      <c r="I136" s="324">
        <v>150</v>
      </c>
      <c r="J136" s="372"/>
      <c r="K136" s="375"/>
      <c r="L136" s="376"/>
      <c r="M136" s="330">
        <v>27.949000000000002</v>
      </c>
      <c r="N136" s="472"/>
      <c r="O136" s="487"/>
      <c r="P136" s="488"/>
      <c r="Q136" s="489"/>
    </row>
    <row r="137" spans="1:20" ht="147.75" customHeight="1" thickBot="1" x14ac:dyDescent="0.3">
      <c r="A137" s="515" t="s">
        <v>108</v>
      </c>
      <c r="B137" s="749" t="s">
        <v>395</v>
      </c>
      <c r="C137" s="753" t="s">
        <v>210</v>
      </c>
      <c r="D137" s="371">
        <v>167449.20000000001</v>
      </c>
      <c r="E137" s="327"/>
      <c r="F137" s="372"/>
      <c r="G137" s="373"/>
      <c r="H137" s="371">
        <v>167449.20000000001</v>
      </c>
      <c r="I137" s="324"/>
      <c r="J137" s="372"/>
      <c r="K137" s="375"/>
      <c r="L137" s="371">
        <v>72276.019</v>
      </c>
      <c r="M137" s="327"/>
      <c r="N137" s="472"/>
      <c r="O137" s="487"/>
      <c r="P137" s="520"/>
      <c r="Q137" s="489"/>
    </row>
    <row r="138" spans="1:20" ht="67.5" hidden="1" customHeight="1" x14ac:dyDescent="0.25">
      <c r="A138" s="470" t="s">
        <v>196</v>
      </c>
      <c r="B138" s="471" t="s">
        <v>225</v>
      </c>
      <c r="C138" s="753" t="s">
        <v>210</v>
      </c>
      <c r="D138" s="516">
        <f>D139+D140</f>
        <v>0</v>
      </c>
      <c r="E138" s="519">
        <f>E139+E140</f>
        <v>0</v>
      </c>
      <c r="F138" s="517"/>
      <c r="G138" s="518"/>
      <c r="H138" s="516">
        <f>H139+H140</f>
        <v>0</v>
      </c>
      <c r="I138" s="795">
        <f>I139+I140</f>
        <v>0</v>
      </c>
      <c r="J138" s="517"/>
      <c r="K138" s="796"/>
      <c r="L138" s="516">
        <f>L139+L140</f>
        <v>0</v>
      </c>
      <c r="M138" s="795">
        <f>M139+M140</f>
        <v>0</v>
      </c>
      <c r="N138" s="472"/>
      <c r="O138" s="487"/>
      <c r="P138" s="488"/>
      <c r="Q138" s="489"/>
    </row>
    <row r="139" spans="1:20" ht="143.25" hidden="1" customHeight="1" x14ac:dyDescent="0.25">
      <c r="A139" s="454" t="s">
        <v>110</v>
      </c>
      <c r="B139" s="826" t="s">
        <v>137</v>
      </c>
      <c r="C139" s="753" t="s">
        <v>210</v>
      </c>
      <c r="D139" s="516"/>
      <c r="E139" s="184"/>
      <c r="F139" s="517"/>
      <c r="G139" s="518"/>
      <c r="H139" s="795"/>
      <c r="I139" s="184"/>
      <c r="J139" s="517"/>
      <c r="K139" s="796"/>
      <c r="L139" s="797"/>
      <c r="M139" s="185"/>
      <c r="N139" s="472"/>
      <c r="O139" s="487"/>
      <c r="P139" s="488"/>
      <c r="Q139" s="489"/>
    </row>
    <row r="140" spans="1:20" ht="46.5" hidden="1" customHeight="1" thickBot="1" x14ac:dyDescent="0.3">
      <c r="A140" s="632" t="s">
        <v>111</v>
      </c>
      <c r="B140" s="826" t="s">
        <v>135</v>
      </c>
      <c r="C140" s="753" t="s">
        <v>210</v>
      </c>
      <c r="D140" s="516"/>
      <c r="E140" s="185"/>
      <c r="F140" s="517"/>
      <c r="G140" s="518"/>
      <c r="H140" s="795"/>
      <c r="I140" s="184"/>
      <c r="J140" s="517"/>
      <c r="K140" s="796"/>
      <c r="L140" s="797"/>
      <c r="M140" s="185"/>
      <c r="N140" s="472"/>
      <c r="O140" s="487"/>
      <c r="P140" s="488"/>
      <c r="Q140" s="489"/>
    </row>
    <row r="141" spans="1:20" s="587" customFormat="1" ht="16.5" thickBot="1" x14ac:dyDescent="0.3">
      <c r="A141" s="577"/>
      <c r="B141" s="501" t="s">
        <v>251</v>
      </c>
      <c r="C141" s="703"/>
      <c r="D141" s="377">
        <f>D130+D138</f>
        <v>167449.20000000001</v>
      </c>
      <c r="E141" s="377">
        <f>E130+E138</f>
        <v>36340.5</v>
      </c>
      <c r="F141" s="672"/>
      <c r="G141" s="673"/>
      <c r="H141" s="378">
        <f>H130+H138</f>
        <v>167449.20000000001</v>
      </c>
      <c r="I141" s="377">
        <f>I130+I138</f>
        <v>36340.5</v>
      </c>
      <c r="J141" s="578"/>
      <c r="K141" s="674"/>
      <c r="L141" s="377">
        <f>L130+L138</f>
        <v>72276.019</v>
      </c>
      <c r="M141" s="377">
        <f>M130+M138</f>
        <v>6589.62</v>
      </c>
      <c r="N141" s="675"/>
      <c r="O141" s="580"/>
      <c r="P141" s="581"/>
      <c r="Q141" s="582"/>
      <c r="R141" s="582"/>
      <c r="S141" s="584"/>
      <c r="T141" s="585"/>
    </row>
    <row r="142" spans="1:20" s="587" customFormat="1" ht="19.5" customHeight="1" x14ac:dyDescent="0.3">
      <c r="A142" s="849" t="s">
        <v>261</v>
      </c>
      <c r="B142" s="850"/>
      <c r="C142" s="850"/>
      <c r="D142" s="850"/>
      <c r="E142" s="850"/>
      <c r="F142" s="850"/>
      <c r="G142" s="850"/>
      <c r="H142" s="850"/>
      <c r="I142" s="850"/>
      <c r="J142" s="850"/>
      <c r="K142" s="850"/>
      <c r="L142" s="850"/>
      <c r="M142" s="850"/>
      <c r="N142" s="850"/>
      <c r="O142" s="850"/>
      <c r="P142" s="851"/>
      <c r="Q142" s="489"/>
      <c r="R142" s="584"/>
      <c r="S142" s="584"/>
    </row>
    <row r="143" spans="1:20" s="677" customFormat="1" ht="51" x14ac:dyDescent="0.2">
      <c r="A143" s="457" t="s">
        <v>161</v>
      </c>
      <c r="B143" s="467" t="s">
        <v>226</v>
      </c>
      <c r="C143" s="753" t="s">
        <v>210</v>
      </c>
      <c r="D143" s="379">
        <f>D144+D145+D146</f>
        <v>2754.9</v>
      </c>
      <c r="E143" s="409">
        <f>E144+E145+E146</f>
        <v>618.17084</v>
      </c>
      <c r="F143" s="380"/>
      <c r="G143" s="381"/>
      <c r="H143" s="382">
        <f>H144+H145+H146</f>
        <v>2754.9</v>
      </c>
      <c r="I143" s="380">
        <f>I144+I145+I146</f>
        <v>618.17084</v>
      </c>
      <c r="J143" s="380"/>
      <c r="K143" s="383"/>
      <c r="L143" s="379">
        <f>L144+L145+L146</f>
        <v>1027.5029999999999</v>
      </c>
      <c r="M143" s="380">
        <f>M144+M145+M146</f>
        <v>225.57400000000001</v>
      </c>
      <c r="N143" s="473"/>
      <c r="O143" s="735"/>
      <c r="P143" s="720"/>
      <c r="Q143" s="475"/>
      <c r="R143" s="676"/>
      <c r="S143" s="676"/>
    </row>
    <row r="144" spans="1:20" ht="25.5" x14ac:dyDescent="0.25">
      <c r="A144" s="521" t="s">
        <v>273</v>
      </c>
      <c r="B144" s="826" t="s">
        <v>227</v>
      </c>
      <c r="C144" s="753" t="s">
        <v>210</v>
      </c>
      <c r="D144" s="384"/>
      <c r="E144" s="324">
        <v>604.79999999999995</v>
      </c>
      <c r="F144" s="368"/>
      <c r="G144" s="369"/>
      <c r="H144" s="385"/>
      <c r="I144" s="327">
        <v>604.79999999999995</v>
      </c>
      <c r="J144" s="386"/>
      <c r="K144" s="387"/>
      <c r="L144" s="376"/>
      <c r="M144" s="388">
        <v>225.57400000000001</v>
      </c>
      <c r="N144" s="523"/>
      <c r="O144" s="524"/>
      <c r="P144" s="526"/>
      <c r="Q144" s="489"/>
    </row>
    <row r="145" spans="1:20" ht="59.25" customHeight="1" x14ac:dyDescent="0.25">
      <c r="A145" s="527" t="s">
        <v>274</v>
      </c>
      <c r="B145" s="754" t="s">
        <v>122</v>
      </c>
      <c r="C145" s="753" t="s">
        <v>210</v>
      </c>
      <c r="D145" s="389"/>
      <c r="E145" s="336">
        <v>13.370839999999999</v>
      </c>
      <c r="F145" s="390"/>
      <c r="G145" s="391"/>
      <c r="H145" s="392"/>
      <c r="I145" s="331">
        <v>13.370839999999999</v>
      </c>
      <c r="J145" s="393"/>
      <c r="K145" s="394"/>
      <c r="L145" s="395"/>
      <c r="M145" s="324">
        <v>0</v>
      </c>
      <c r="N145" s="528"/>
      <c r="O145" s="529"/>
      <c r="P145" s="488"/>
      <c r="Q145" s="489"/>
    </row>
    <row r="146" spans="1:20" ht="51" customHeight="1" thickBot="1" x14ac:dyDescent="0.3">
      <c r="A146" s="531" t="s">
        <v>275</v>
      </c>
      <c r="B146" s="826" t="s">
        <v>76</v>
      </c>
      <c r="C146" s="753" t="s">
        <v>210</v>
      </c>
      <c r="D146" s="389">
        <v>2754.9</v>
      </c>
      <c r="E146" s="329"/>
      <c r="F146" s="390"/>
      <c r="G146" s="391"/>
      <c r="H146" s="392">
        <v>2754.9</v>
      </c>
      <c r="I146" s="329"/>
      <c r="J146" s="390"/>
      <c r="K146" s="396"/>
      <c r="L146" s="397">
        <v>1027.5029999999999</v>
      </c>
      <c r="M146" s="398"/>
      <c r="N146" s="528"/>
      <c r="O146" s="529"/>
      <c r="P146" s="530"/>
      <c r="Q146" s="489"/>
    </row>
    <row r="147" spans="1:20" s="587" customFormat="1" ht="20.25" customHeight="1" thickBot="1" x14ac:dyDescent="0.3">
      <c r="A147" s="577"/>
      <c r="B147" s="501" t="s">
        <v>251</v>
      </c>
      <c r="C147" s="703"/>
      <c r="D147" s="399">
        <f>D143</f>
        <v>2754.9</v>
      </c>
      <c r="E147" s="410">
        <f>E143</f>
        <v>618.17084</v>
      </c>
      <c r="F147" s="400"/>
      <c r="G147" s="401"/>
      <c r="H147" s="402">
        <f>H143</f>
        <v>2754.9</v>
      </c>
      <c r="I147" s="399">
        <f>I143</f>
        <v>618.17084</v>
      </c>
      <c r="J147" s="400"/>
      <c r="K147" s="403"/>
      <c r="L147" s="399">
        <f>L143</f>
        <v>1027.5029999999999</v>
      </c>
      <c r="M147" s="399">
        <f>M143</f>
        <v>225.57400000000001</v>
      </c>
      <c r="N147" s="675"/>
      <c r="O147" s="580"/>
      <c r="P147" s="581"/>
      <c r="Q147" s="582"/>
      <c r="R147" s="584"/>
      <c r="S147" s="584"/>
    </row>
    <row r="148" spans="1:20" s="587" customFormat="1" ht="16.5" customHeight="1" x14ac:dyDescent="0.3">
      <c r="A148" s="849" t="s">
        <v>228</v>
      </c>
      <c r="B148" s="850"/>
      <c r="C148" s="850"/>
      <c r="D148" s="850"/>
      <c r="E148" s="850"/>
      <c r="F148" s="850"/>
      <c r="G148" s="850"/>
      <c r="H148" s="850"/>
      <c r="I148" s="850"/>
      <c r="J148" s="850"/>
      <c r="K148" s="850"/>
      <c r="L148" s="850"/>
      <c r="M148" s="850"/>
      <c r="N148" s="850"/>
      <c r="O148" s="850"/>
      <c r="P148" s="851"/>
      <c r="Q148" s="489"/>
      <c r="R148" s="584"/>
      <c r="S148" s="584"/>
      <c r="T148" s="679"/>
    </row>
    <row r="149" spans="1:20" s="587" customFormat="1" ht="16.5" hidden="1" customHeight="1" x14ac:dyDescent="0.3">
      <c r="A149" s="423"/>
      <c r="B149" s="423"/>
      <c r="C149" s="423"/>
      <c r="D149" s="423"/>
      <c r="E149" s="423"/>
      <c r="F149" s="423"/>
      <c r="G149" s="423"/>
      <c r="H149" s="423"/>
      <c r="I149" s="423">
        <f>I150-I152-I155-I156</f>
        <v>1916432.6400000004</v>
      </c>
      <c r="J149" s="423"/>
      <c r="K149" s="423"/>
      <c r="L149" s="423"/>
      <c r="M149" s="423">
        <f>M150-M152-M155-M156</f>
        <v>1135538.46</v>
      </c>
      <c r="N149" s="423"/>
      <c r="O149" s="423"/>
      <c r="P149" s="423"/>
      <c r="Q149" s="489"/>
      <c r="R149" s="584"/>
      <c r="S149" s="584"/>
      <c r="T149" s="679"/>
    </row>
    <row r="150" spans="1:20" s="677" customFormat="1" ht="64.5" customHeight="1" x14ac:dyDescent="0.2">
      <c r="A150" s="473" t="s">
        <v>199</v>
      </c>
      <c r="B150" s="474" t="s">
        <v>229</v>
      </c>
      <c r="C150" s="761" t="s">
        <v>376</v>
      </c>
      <c r="D150" s="774">
        <f>D151+D152+D153+D157+D158</f>
        <v>0</v>
      </c>
      <c r="E150" s="382">
        <f>E151+E152+E153+E157+E158</f>
        <v>2115030.7000000002</v>
      </c>
      <c r="F150" s="473"/>
      <c r="G150" s="735"/>
      <c r="H150" s="774">
        <f>H151+H152+H153+H157+H158</f>
        <v>0</v>
      </c>
      <c r="I150" s="774">
        <f>I151+I152+I153+I157+I158</f>
        <v>2115024.3400000003</v>
      </c>
      <c r="J150" s="473"/>
      <c r="K150" s="735"/>
      <c r="L150" s="774">
        <f>L151+L152+L153+L157+L158</f>
        <v>0</v>
      </c>
      <c r="M150" s="774">
        <f>M151+M152+M153+M157+M158</f>
        <v>1215663.8219999999</v>
      </c>
      <c r="N150" s="473"/>
      <c r="O150" s="735"/>
      <c r="P150" s="720"/>
      <c r="Q150" s="475"/>
      <c r="R150" s="676"/>
      <c r="S150" s="676"/>
      <c r="T150" s="680"/>
    </row>
    <row r="151" spans="1:20" s="587" customFormat="1" ht="23.25" customHeight="1" x14ac:dyDescent="0.25">
      <c r="A151" s="835" t="s">
        <v>273</v>
      </c>
      <c r="B151" s="852" t="s">
        <v>357</v>
      </c>
      <c r="C151" s="756" t="s">
        <v>237</v>
      </c>
      <c r="D151" s="522"/>
      <c r="E151" s="385">
        <v>151213.20000000001</v>
      </c>
      <c r="F151" s="535"/>
      <c r="G151" s="573"/>
      <c r="H151" s="522"/>
      <c r="I151" s="771">
        <f>84212.54+66994.3</f>
        <v>151206.84</v>
      </c>
      <c r="J151" s="535"/>
      <c r="K151" s="681"/>
      <c r="L151" s="592"/>
      <c r="M151" s="492">
        <f>39605.67+38577.24</f>
        <v>78182.91</v>
      </c>
      <c r="N151" s="523"/>
      <c r="O151" s="524"/>
      <c r="P151" s="526"/>
      <c r="Q151" s="489"/>
      <c r="R151" s="584"/>
      <c r="S151" s="584"/>
    </row>
    <row r="152" spans="1:20" s="587" customFormat="1" ht="17.25" customHeight="1" x14ac:dyDescent="0.25">
      <c r="A152" s="836"/>
      <c r="B152" s="853"/>
      <c r="C152" s="756" t="s">
        <v>210</v>
      </c>
      <c r="D152" s="522"/>
      <c r="E152" s="385">
        <v>23123</v>
      </c>
      <c r="F152" s="535"/>
      <c r="G152" s="573"/>
      <c r="H152" s="522"/>
      <c r="I152" s="794">
        <v>23123</v>
      </c>
      <c r="J152" s="404"/>
      <c r="K152" s="405"/>
      <c r="L152" s="406"/>
      <c r="M152" s="424">
        <v>10363.705</v>
      </c>
      <c r="N152" s="523"/>
      <c r="O152" s="524"/>
      <c r="P152" s="526"/>
      <c r="Q152" s="475">
        <f>M152/E152</f>
        <v>0.44819897937118885</v>
      </c>
      <c r="R152" s="584"/>
      <c r="S152" s="584"/>
    </row>
    <row r="153" spans="1:20" s="684" customFormat="1" ht="51" customHeight="1" x14ac:dyDescent="0.2">
      <c r="A153" s="351" t="s">
        <v>274</v>
      </c>
      <c r="B153" s="450" t="s">
        <v>66</v>
      </c>
      <c r="C153" s="756" t="s">
        <v>77</v>
      </c>
      <c r="D153" s="682">
        <f>D154+D155+D156</f>
        <v>0</v>
      </c>
      <c r="E153" s="374">
        <f>E154+E155+E156</f>
        <v>1909983.3</v>
      </c>
      <c r="F153" s="452"/>
      <c r="G153" s="563"/>
      <c r="H153" s="682">
        <f>H154+H155+H156</f>
        <v>0</v>
      </c>
      <c r="I153" s="566">
        <f>I154+I155+I156</f>
        <v>1909983.3</v>
      </c>
      <c r="J153" s="452"/>
      <c r="K153" s="564"/>
      <c r="L153" s="682">
        <f>L154+L155+L156</f>
        <v>0</v>
      </c>
      <c r="M153" s="566">
        <f>M154+M155+M156</f>
        <v>1119827.077</v>
      </c>
      <c r="N153" s="472"/>
      <c r="O153" s="487"/>
      <c r="P153" s="488"/>
      <c r="Q153" s="475"/>
      <c r="R153" s="683"/>
      <c r="S153" s="683"/>
    </row>
    <row r="154" spans="1:20" s="684" customFormat="1" ht="39.75" customHeight="1" x14ac:dyDescent="0.2">
      <c r="A154" s="835" t="s">
        <v>215</v>
      </c>
      <c r="B154" s="833" t="s">
        <v>67</v>
      </c>
      <c r="C154" s="756" t="s">
        <v>237</v>
      </c>
      <c r="D154" s="682"/>
      <c r="E154" s="374">
        <v>1734514.6</v>
      </c>
      <c r="F154" s="452"/>
      <c r="G154" s="563"/>
      <c r="H154" s="682"/>
      <c r="I154" s="374">
        <v>1734514.6</v>
      </c>
      <c r="J154" s="452"/>
      <c r="K154" s="564"/>
      <c r="L154" s="482"/>
      <c r="M154" s="411">
        <v>1050065.42</v>
      </c>
      <c r="N154" s="472"/>
      <c r="O154" s="487"/>
      <c r="P154" s="488"/>
      <c r="Q154" s="475"/>
      <c r="R154" s="683"/>
      <c r="S154" s="683"/>
    </row>
    <row r="155" spans="1:20" s="684" customFormat="1" ht="30.75" customHeight="1" x14ac:dyDescent="0.2">
      <c r="A155" s="836"/>
      <c r="B155" s="837"/>
      <c r="C155" s="756" t="s">
        <v>397</v>
      </c>
      <c r="D155" s="682"/>
      <c r="E155" s="374">
        <v>40100.199999999997</v>
      </c>
      <c r="F155" s="452"/>
      <c r="G155" s="563"/>
      <c r="H155" s="682"/>
      <c r="I155" s="492">
        <v>40100.199999999997</v>
      </c>
      <c r="J155" s="452"/>
      <c r="K155" s="564"/>
      <c r="L155" s="482"/>
      <c r="M155" s="572">
        <v>189.5</v>
      </c>
      <c r="N155" s="472"/>
      <c r="O155" s="487"/>
      <c r="P155" s="488"/>
      <c r="Q155" s="475"/>
      <c r="R155" s="683"/>
      <c r="S155" s="683"/>
    </row>
    <row r="156" spans="1:20" s="587" customFormat="1" ht="51.75" customHeight="1" x14ac:dyDescent="0.25">
      <c r="A156" s="351" t="s">
        <v>69</v>
      </c>
      <c r="B156" s="750" t="s">
        <v>78</v>
      </c>
      <c r="C156" s="756" t="s">
        <v>210</v>
      </c>
      <c r="D156" s="682"/>
      <c r="E156" s="374">
        <v>135368.5</v>
      </c>
      <c r="F156" s="452"/>
      <c r="G156" s="563"/>
      <c r="H156" s="682"/>
      <c r="I156" s="713">
        <v>135368.5</v>
      </c>
      <c r="J156" s="792"/>
      <c r="K156" s="793"/>
      <c r="L156" s="775"/>
      <c r="M156" s="425">
        <v>69572.157000000007</v>
      </c>
      <c r="N156" s="472"/>
      <c r="O156" s="487"/>
      <c r="P156" s="488"/>
      <c r="Q156" s="475">
        <f>M156/E156</f>
        <v>0.5139464277139808</v>
      </c>
      <c r="R156" s="584"/>
      <c r="S156" s="584"/>
    </row>
    <row r="157" spans="1:20" ht="51" x14ac:dyDescent="0.25">
      <c r="A157" s="175" t="s">
        <v>275</v>
      </c>
      <c r="B157" s="176" t="s">
        <v>255</v>
      </c>
      <c r="C157" s="756" t="s">
        <v>237</v>
      </c>
      <c r="D157" s="482"/>
      <c r="E157" s="412">
        <v>28051.5</v>
      </c>
      <c r="F157" s="483"/>
      <c r="G157" s="484"/>
      <c r="H157" s="482"/>
      <c r="I157" s="493">
        <v>28051.5</v>
      </c>
      <c r="J157" s="483"/>
      <c r="K157" s="485"/>
      <c r="L157" s="486"/>
      <c r="M157" s="426">
        <v>6187.88</v>
      </c>
      <c r="N157" s="483"/>
      <c r="O157" s="487"/>
      <c r="P157" s="488"/>
      <c r="Q157" s="489"/>
    </row>
    <row r="158" spans="1:20" ht="158.25" customHeight="1" x14ac:dyDescent="0.25">
      <c r="A158" s="179" t="s">
        <v>276</v>
      </c>
      <c r="B158" s="337" t="s">
        <v>11</v>
      </c>
      <c r="C158" s="756" t="s">
        <v>237</v>
      </c>
      <c r="D158" s="482"/>
      <c r="E158" s="412">
        <v>2659.7</v>
      </c>
      <c r="F158" s="685"/>
      <c r="G158" s="686"/>
      <c r="H158" s="482"/>
      <c r="I158" s="493">
        <v>2659.7</v>
      </c>
      <c r="J158" s="685"/>
      <c r="K158" s="687"/>
      <c r="L158" s="486"/>
      <c r="M158" s="426">
        <v>1102.25</v>
      </c>
      <c r="N158" s="685"/>
      <c r="O158" s="529"/>
      <c r="P158" s="530"/>
      <c r="Q158" s="489"/>
    </row>
    <row r="159" spans="1:20" ht="45" customHeight="1" x14ac:dyDescent="0.25">
      <c r="A159" s="186" t="s">
        <v>196</v>
      </c>
      <c r="B159" s="187" t="s">
        <v>231</v>
      </c>
      <c r="C159" s="756" t="s">
        <v>237</v>
      </c>
      <c r="D159" s="482">
        <f>D160</f>
        <v>0</v>
      </c>
      <c r="E159" s="413">
        <f>E160</f>
        <v>2502.3000000000002</v>
      </c>
      <c r="F159" s="685"/>
      <c r="G159" s="686"/>
      <c r="H159" s="482">
        <f>H160</f>
        <v>0</v>
      </c>
      <c r="I159" s="493">
        <f>I160</f>
        <v>2502.3000000000002</v>
      </c>
      <c r="J159" s="685"/>
      <c r="K159" s="687"/>
      <c r="L159" s="482">
        <f>L160</f>
        <v>0</v>
      </c>
      <c r="M159" s="493">
        <f>M160</f>
        <v>1097.2</v>
      </c>
      <c r="N159" s="685"/>
      <c r="O159" s="529"/>
      <c r="P159" s="530"/>
      <c r="Q159" s="489"/>
    </row>
    <row r="160" spans="1:20" ht="53.25" customHeight="1" thickBot="1" x14ac:dyDescent="0.3">
      <c r="A160" s="351" t="s">
        <v>110</v>
      </c>
      <c r="B160" s="352" t="s">
        <v>79</v>
      </c>
      <c r="C160" s="756" t="s">
        <v>237</v>
      </c>
      <c r="D160" s="772"/>
      <c r="E160" s="414">
        <v>2502.3000000000002</v>
      </c>
      <c r="F160" s="685"/>
      <c r="G160" s="686"/>
      <c r="H160" s="772"/>
      <c r="I160" s="688">
        <v>2502.3000000000002</v>
      </c>
      <c r="J160" s="685"/>
      <c r="K160" s="687"/>
      <c r="L160" s="567"/>
      <c r="M160" s="688">
        <v>1097.2</v>
      </c>
      <c r="N160" s="685"/>
      <c r="O160" s="529"/>
      <c r="P160" s="530"/>
      <c r="Q160" s="489"/>
    </row>
    <row r="161" spans="1:21" s="587" customFormat="1" ht="16.5" thickBot="1" x14ac:dyDescent="0.3">
      <c r="A161" s="577"/>
      <c r="B161" s="501" t="s">
        <v>251</v>
      </c>
      <c r="C161" s="705"/>
      <c r="D161" s="533">
        <f>D150+D159</f>
        <v>0</v>
      </c>
      <c r="E161" s="415">
        <f>E150+E159</f>
        <v>2117533</v>
      </c>
      <c r="F161" s="675"/>
      <c r="G161" s="580"/>
      <c r="H161" s="721">
        <f>H150+H159</f>
        <v>0</v>
      </c>
      <c r="I161" s="533">
        <f>I150+I159</f>
        <v>2117526.64</v>
      </c>
      <c r="J161" s="675"/>
      <c r="K161" s="678"/>
      <c r="L161" s="533">
        <f>L150+L159</f>
        <v>0</v>
      </c>
      <c r="M161" s="533">
        <f>M150+M159</f>
        <v>1216761.0219999999</v>
      </c>
      <c r="N161" s="675"/>
      <c r="O161" s="580"/>
      <c r="P161" s="581"/>
      <c r="Q161" s="582"/>
      <c r="R161" s="583"/>
      <c r="S161" s="584"/>
    </row>
    <row r="162" spans="1:21" s="587" customFormat="1" ht="15.75" hidden="1" thickBot="1" x14ac:dyDescent="0.3">
      <c r="A162" s="577"/>
      <c r="B162" s="501"/>
      <c r="C162" s="705"/>
      <c r="D162" s="533"/>
      <c r="E162" s="533"/>
      <c r="F162" s="675"/>
      <c r="G162" s="580"/>
      <c r="H162" s="721"/>
      <c r="I162" s="533">
        <f>I151+I153+I157</f>
        <v>2089241.6400000001</v>
      </c>
      <c r="J162" s="675"/>
      <c r="K162" s="678"/>
      <c r="L162" s="533"/>
      <c r="M162" s="533">
        <f>M151+M153+M157</f>
        <v>1204197.8669999999</v>
      </c>
      <c r="N162" s="675"/>
      <c r="O162" s="580"/>
      <c r="P162" s="581"/>
      <c r="Q162" s="689"/>
      <c r="R162" s="584"/>
      <c r="S162" s="584"/>
    </row>
    <row r="163" spans="1:21" ht="16.5" thickBot="1" x14ac:dyDescent="0.3">
      <c r="A163" s="188"/>
      <c r="B163" s="539" t="s">
        <v>252</v>
      </c>
      <c r="C163" s="189"/>
      <c r="D163" s="532">
        <f>D66+D96+D127+D141+D147+D161</f>
        <v>2209237.4</v>
      </c>
      <c r="E163" s="538">
        <f>E66+E96+E127+E141+E147+E161</f>
        <v>7533000.1708399989</v>
      </c>
      <c r="F163" s="690"/>
      <c r="G163" s="691"/>
      <c r="H163" s="722">
        <f>H66+H96+H127+H141+H147+H161</f>
        <v>2667798.2000000002</v>
      </c>
      <c r="I163" s="540">
        <f>I66+I96+I127+I141+I147+I161</f>
        <v>7045279.4108399991</v>
      </c>
      <c r="J163" s="690"/>
      <c r="K163" s="692"/>
      <c r="L163" s="540">
        <f>L66+L96+L127+L141+L147+L161</f>
        <v>1317016.6220000002</v>
      </c>
      <c r="M163" s="540">
        <f>M66+M96+M127+M141+M147+M161</f>
        <v>4651837.4459999986</v>
      </c>
      <c r="N163" s="693"/>
      <c r="O163" s="694"/>
      <c r="P163" s="695"/>
      <c r="Q163" s="582">
        <f>M163/I163</f>
        <v>0.66027721183670784</v>
      </c>
      <c r="R163" s="583">
        <f>L163/H163</f>
        <v>0.49367175598214291</v>
      </c>
      <c r="S163" s="584"/>
      <c r="T163" s="183">
        <f>L163+M163</f>
        <v>5968854.067999999</v>
      </c>
    </row>
    <row r="164" spans="1:21" ht="15.75" x14ac:dyDescent="0.25">
      <c r="D164" s="190">
        <f>D66-D65+D96+D127-D100</f>
        <v>2039033.2999999998</v>
      </c>
      <c r="E164" s="191"/>
      <c r="H164" s="190">
        <f>H66+H96+H127-H100</f>
        <v>2497594.1</v>
      </c>
      <c r="I164" s="191"/>
      <c r="L164" s="190">
        <f>L66+L96+L127-L100</f>
        <v>1243713.1000000001</v>
      </c>
      <c r="M164" s="191">
        <f>M161-M152-M156-M155</f>
        <v>1136635.6599999997</v>
      </c>
      <c r="Q164" s="582"/>
    </row>
    <row r="165" spans="1:21" ht="15.75" x14ac:dyDescent="0.25">
      <c r="E165" s="191">
        <f>E161+E127+E96+E66-E31-E63-E65-E100-E152-E155-E156</f>
        <v>7297289.7999999998</v>
      </c>
      <c r="H165" s="197">
        <f>H163-H164</f>
        <v>170204.10000000009</v>
      </c>
      <c r="I165" s="191">
        <f>H66+I66-H65-I65-I63-I31+H96+I96+H127+I127-H100+I161-I155-I156-I152</f>
        <v>9307163.1400000006</v>
      </c>
      <c r="M165" s="191">
        <f>L66+M66-L65-M65-M63-M31+L96+M96+L127+M127-L100+M161-M155-M156-M152</f>
        <v>5808609.9899999993</v>
      </c>
      <c r="Q165" s="582"/>
      <c r="U165" s="195"/>
    </row>
    <row r="166" spans="1:21" x14ac:dyDescent="0.25">
      <c r="B166" s="167" t="s">
        <v>12</v>
      </c>
      <c r="D166" s="196"/>
      <c r="E166" s="736"/>
      <c r="F166" s="736"/>
      <c r="G166" s="737"/>
      <c r="H166" s="541"/>
      <c r="I166" s="736">
        <f>I31+H141+I141+H147+I152+I156</f>
        <v>365196.1</v>
      </c>
      <c r="J166" s="541"/>
      <c r="K166" s="541"/>
      <c r="L166" s="747"/>
      <c r="M166" s="736">
        <f>L141+M141+L147+M147+M31+M152+M156</f>
        <v>160054.57799999998</v>
      </c>
    </row>
    <row r="167" spans="1:21" x14ac:dyDescent="0.25">
      <c r="D167" s="196"/>
      <c r="E167" s="738"/>
      <c r="H167" s="197"/>
      <c r="I167" s="542"/>
      <c r="L167" s="198"/>
      <c r="M167" s="199"/>
    </row>
    <row r="168" spans="1:21" x14ac:dyDescent="0.25">
      <c r="D168" s="196"/>
      <c r="H168" s="200"/>
      <c r="I168" s="543"/>
      <c r="L168" s="201"/>
      <c r="M168" s="199"/>
    </row>
    <row r="169" spans="1:21" x14ac:dyDescent="0.25">
      <c r="D169" s="202"/>
    </row>
    <row r="170" spans="1:21" x14ac:dyDescent="0.25">
      <c r="B170" s="167" t="s">
        <v>32</v>
      </c>
      <c r="D170" s="203">
        <f>D66-D65</f>
        <v>1095837.3999999999</v>
      </c>
      <c r="E170" s="427">
        <f>E66-E65-E63-E31</f>
        <v>3668731.399999999</v>
      </c>
      <c r="H170" s="200">
        <f>H66</f>
        <v>1097833.8</v>
      </c>
      <c r="I170" s="543">
        <f>I66-I65-I63-I31</f>
        <v>3642581.399999999</v>
      </c>
      <c r="M170" s="204"/>
    </row>
    <row r="171" spans="1:21" x14ac:dyDescent="0.25">
      <c r="B171" s="205"/>
      <c r="C171" s="205"/>
      <c r="D171" s="429">
        <f>D170+E170</f>
        <v>4764568.7999999989</v>
      </c>
      <c r="E171" s="428"/>
      <c r="F171" s="205"/>
      <c r="G171" s="206"/>
      <c r="H171" s="207">
        <f>H170+I170</f>
        <v>4740415.1999999993</v>
      </c>
      <c r="I171" s="428"/>
      <c r="J171" s="205"/>
      <c r="K171" s="205"/>
      <c r="L171" s="208">
        <f>D171-H171</f>
        <v>24153.599999999627</v>
      </c>
      <c r="M171" s="205"/>
      <c r="N171" s="205"/>
      <c r="O171" s="205"/>
      <c r="Q171" s="167"/>
      <c r="R171" s="167"/>
      <c r="S171" s="167"/>
    </row>
    <row r="173" spans="1:21" x14ac:dyDescent="0.25">
      <c r="B173" s="170" t="s">
        <v>33</v>
      </c>
      <c r="C173" s="209"/>
      <c r="D173" s="196">
        <f>D96</f>
        <v>939743.59999999986</v>
      </c>
      <c r="E173" s="196">
        <f>E96</f>
        <v>1701583.5000000002</v>
      </c>
      <c r="F173" s="196"/>
      <c r="G173" s="196"/>
      <c r="H173" s="196">
        <f>H96</f>
        <v>1395550.2</v>
      </c>
      <c r="I173" s="196">
        <f>I96</f>
        <v>1240776.9000000001</v>
      </c>
      <c r="J173" s="196"/>
      <c r="K173" s="196"/>
    </row>
    <row r="174" spans="1:21" x14ac:dyDescent="0.25">
      <c r="B174" s="205"/>
      <c r="C174" s="205"/>
      <c r="D174" s="210">
        <f>D173+E173</f>
        <v>2641327.1</v>
      </c>
      <c r="E174" s="428"/>
      <c r="F174" s="205"/>
      <c r="G174" s="206"/>
      <c r="H174" s="207">
        <f>H173+I173</f>
        <v>2636327.1</v>
      </c>
      <c r="I174" s="430"/>
      <c r="J174" s="205"/>
      <c r="K174" s="205"/>
      <c r="L174" s="211">
        <f>D174-H174</f>
        <v>5000</v>
      </c>
      <c r="M174" s="205"/>
      <c r="N174" s="205"/>
      <c r="O174" s="205"/>
      <c r="Q174" s="167"/>
      <c r="R174" s="167"/>
      <c r="S174" s="167"/>
    </row>
    <row r="175" spans="1:21" x14ac:dyDescent="0.25">
      <c r="C175" s="167"/>
      <c r="I175" s="543"/>
      <c r="L175" s="167"/>
      <c r="M175" s="167"/>
      <c r="N175" s="167"/>
      <c r="O175" s="167"/>
      <c r="Q175" s="167"/>
      <c r="R175" s="167"/>
      <c r="S175" s="167"/>
    </row>
    <row r="176" spans="1:21" x14ac:dyDescent="0.25">
      <c r="B176" s="167" t="s">
        <v>34</v>
      </c>
      <c r="D176" s="212">
        <f>D127-D100</f>
        <v>3452.3</v>
      </c>
      <c r="E176" s="212">
        <f>E127-E100</f>
        <v>8033.5999999999995</v>
      </c>
      <c r="F176" s="212"/>
      <c r="G176" s="212"/>
      <c r="H176" s="212">
        <f>H127-H100</f>
        <v>4210.1000000000004</v>
      </c>
      <c r="I176" s="212">
        <f>I127-I100</f>
        <v>7275.7999999999993</v>
      </c>
      <c r="J176" s="212"/>
      <c r="K176" s="212"/>
    </row>
    <row r="177" spans="2:15" x14ac:dyDescent="0.25">
      <c r="B177" s="205"/>
      <c r="C177" s="213"/>
      <c r="D177" s="214">
        <f>D176+E176</f>
        <v>11485.9</v>
      </c>
      <c r="E177" s="428"/>
      <c r="F177" s="205"/>
      <c r="G177" s="206"/>
      <c r="H177" s="215">
        <f>H176+I176</f>
        <v>11485.9</v>
      </c>
      <c r="I177" s="428"/>
      <c r="J177" s="205"/>
      <c r="K177" s="205"/>
      <c r="L177" s="216">
        <f>D177-H177</f>
        <v>0</v>
      </c>
      <c r="M177" s="205"/>
      <c r="N177" s="205"/>
      <c r="O177" s="206"/>
    </row>
    <row r="179" spans="2:15" x14ac:dyDescent="0.25">
      <c r="B179" s="205" t="s">
        <v>35</v>
      </c>
      <c r="C179" s="213"/>
      <c r="D179" s="217"/>
      <c r="E179" s="431">
        <f>E161-E152-E155-E156</f>
        <v>1918941.3</v>
      </c>
      <c r="F179" s="205"/>
      <c r="G179" s="206"/>
      <c r="H179" s="218"/>
      <c r="I179" s="431">
        <f>I161-I152-I155-I156</f>
        <v>1918934.9400000002</v>
      </c>
      <c r="J179" s="205"/>
      <c r="K179" s="205"/>
      <c r="L179" s="219">
        <f>E179-I179</f>
        <v>6.3599999998696148</v>
      </c>
      <c r="M179" s="205"/>
      <c r="N179" s="205"/>
      <c r="O179" s="206"/>
    </row>
    <row r="180" spans="2:15" x14ac:dyDescent="0.25">
      <c r="B180" s="170"/>
      <c r="C180" s="209"/>
      <c r="D180" s="203">
        <f>D170+D173+D176</f>
        <v>2039033.2999999998</v>
      </c>
      <c r="E180" s="203">
        <f>E170+E173+E176+E179</f>
        <v>7297289.7999999989</v>
      </c>
      <c r="F180" s="203"/>
      <c r="G180" s="203"/>
      <c r="H180" s="203">
        <f>H170+H173+H176</f>
        <v>2497594.1</v>
      </c>
      <c r="I180" s="203">
        <f>I170+I173+I176+I179</f>
        <v>6809569.0399999991</v>
      </c>
      <c r="J180" s="203"/>
      <c r="K180" s="203"/>
      <c r="L180" s="203"/>
    </row>
    <row r="181" spans="2:15" x14ac:dyDescent="0.25">
      <c r="D181" s="203">
        <f>D180+E180</f>
        <v>9336323.0999999978</v>
      </c>
      <c r="H181" s="190">
        <f>H180+I180</f>
        <v>9307163.1399999987</v>
      </c>
      <c r="L181" s="198">
        <f>L171+L174+L179+L177</f>
        <v>29159.959999999497</v>
      </c>
      <c r="M181" s="199">
        <f>D181-H181</f>
        <v>29159.959999999031</v>
      </c>
    </row>
    <row r="182" spans="2:15" x14ac:dyDescent="0.25">
      <c r="L182" s="198">
        <f>L181+7830</f>
        <v>36989.959999999497</v>
      </c>
    </row>
  </sheetData>
  <mergeCells count="27">
    <mergeCell ref="A2:P2"/>
    <mergeCell ref="A3:P3"/>
    <mergeCell ref="P5:P6"/>
    <mergeCell ref="A8:P8"/>
    <mergeCell ref="A5:A6"/>
    <mergeCell ref="H5:K5"/>
    <mergeCell ref="O4:P4"/>
    <mergeCell ref="C5:C6"/>
    <mergeCell ref="D5:G5"/>
    <mergeCell ref="L5:O5"/>
    <mergeCell ref="B5:B6"/>
    <mergeCell ref="A30:A31"/>
    <mergeCell ref="B30:B31"/>
    <mergeCell ref="A64:A65"/>
    <mergeCell ref="B64:B65"/>
    <mergeCell ref="A154:A155"/>
    <mergeCell ref="B154:B155"/>
    <mergeCell ref="A68:P68"/>
    <mergeCell ref="A97:P97"/>
    <mergeCell ref="A100:A101"/>
    <mergeCell ref="B100:B101"/>
    <mergeCell ref="C101:C106"/>
    <mergeCell ref="A129:P129"/>
    <mergeCell ref="A148:P148"/>
    <mergeCell ref="A142:P142"/>
    <mergeCell ref="A151:A152"/>
    <mergeCell ref="B151:B152"/>
  </mergeCells>
  <phoneticPr fontId="31" type="noConversion"/>
  <pageMargins left="0" right="0" top="0.51181102362204722" bottom="0.31496062992125984" header="0.31496062992125984" footer="0.31496062992125984"/>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70" zoomScaleSheetLayoutView="70" workbookViewId="0">
      <selection activeCell="O7" sqref="O7"/>
    </sheetView>
  </sheetViews>
  <sheetFormatPr defaultColWidth="9.140625" defaultRowHeight="15" x14ac:dyDescent="0.25"/>
  <cols>
    <col min="1" max="1" width="9.7109375" style="167" customWidth="1"/>
    <col min="2" max="2" width="42.140625" style="167" customWidth="1"/>
    <col min="3" max="3" width="23.42578125" style="167" customWidth="1"/>
    <col min="4" max="4" width="12.7109375" style="167" customWidth="1"/>
    <col min="5" max="5" width="11.42578125" style="167" customWidth="1"/>
    <col min="6" max="6" width="12.42578125" style="167" customWidth="1"/>
    <col min="7" max="7" width="36.28515625" style="167" customWidth="1"/>
    <col min="8" max="16384" width="9.140625" style="167"/>
  </cols>
  <sheetData>
    <row r="1" spans="1:9" x14ac:dyDescent="0.25">
      <c r="G1" s="455" t="s">
        <v>92</v>
      </c>
    </row>
    <row r="2" spans="1:9" ht="18.75" x14ac:dyDescent="0.3">
      <c r="A2" s="854" t="s">
        <v>91</v>
      </c>
      <c r="B2" s="854"/>
      <c r="C2" s="854"/>
      <c r="D2" s="854"/>
      <c r="E2" s="854"/>
      <c r="F2" s="854"/>
      <c r="G2" s="854"/>
    </row>
    <row r="3" spans="1:9" ht="18.75" x14ac:dyDescent="0.3">
      <c r="A3" s="854" t="s">
        <v>26</v>
      </c>
      <c r="B3" s="854"/>
      <c r="C3" s="854"/>
      <c r="D3" s="854"/>
      <c r="E3" s="854"/>
      <c r="F3" s="854"/>
      <c r="G3" s="854"/>
    </row>
    <row r="4" spans="1:9" ht="19.5" customHeight="1" x14ac:dyDescent="0.3">
      <c r="A4" s="942" t="s">
        <v>624</v>
      </c>
      <c r="B4" s="942"/>
      <c r="C4" s="942"/>
      <c r="D4" s="942"/>
      <c r="E4" s="942"/>
      <c r="F4" s="942"/>
      <c r="G4" s="942"/>
    </row>
    <row r="5" spans="1:9" ht="71.25" customHeight="1" x14ac:dyDescent="0.25">
      <c r="A5" s="448" t="s">
        <v>241</v>
      </c>
      <c r="B5" s="448" t="s">
        <v>242</v>
      </c>
      <c r="C5" s="448" t="s">
        <v>375</v>
      </c>
      <c r="D5" s="448" t="s">
        <v>29</v>
      </c>
      <c r="E5" s="448" t="s">
        <v>30</v>
      </c>
      <c r="F5" s="448" t="s">
        <v>372</v>
      </c>
      <c r="G5" s="448" t="s">
        <v>371</v>
      </c>
    </row>
    <row r="6" spans="1:9" x14ac:dyDescent="0.25">
      <c r="A6" s="752">
        <v>1</v>
      </c>
      <c r="B6" s="752">
        <v>2</v>
      </c>
      <c r="C6" s="752">
        <v>3</v>
      </c>
      <c r="D6" s="752">
        <v>4</v>
      </c>
      <c r="E6" s="752">
        <v>5</v>
      </c>
      <c r="F6" s="752">
        <v>6</v>
      </c>
      <c r="G6" s="752">
        <v>7</v>
      </c>
    </row>
    <row r="7" spans="1:9" ht="16.5" customHeight="1" x14ac:dyDescent="0.25">
      <c r="A7" s="870" t="s">
        <v>250</v>
      </c>
      <c r="B7" s="870"/>
      <c r="C7" s="870"/>
      <c r="D7" s="871"/>
      <c r="E7" s="870"/>
      <c r="F7" s="870"/>
      <c r="G7" s="870"/>
    </row>
    <row r="8" spans="1:9" ht="193.5" customHeight="1" x14ac:dyDescent="0.25">
      <c r="A8" s="874" t="s">
        <v>161</v>
      </c>
      <c r="B8" s="877" t="s">
        <v>160</v>
      </c>
      <c r="C8" s="448" t="s">
        <v>145</v>
      </c>
      <c r="D8" s="819">
        <v>4.5999999999999996</v>
      </c>
      <c r="E8" s="809">
        <v>4.5999999999999996</v>
      </c>
      <c r="F8" s="810">
        <f>E8/D8</f>
        <v>1</v>
      </c>
      <c r="G8" s="449" t="s">
        <v>521</v>
      </c>
    </row>
    <row r="9" spans="1:9" ht="174" customHeight="1" x14ac:dyDescent="0.25">
      <c r="A9" s="875"/>
      <c r="B9" s="878"/>
      <c r="C9" s="448" t="s">
        <v>146</v>
      </c>
      <c r="D9" s="451">
        <v>0.5</v>
      </c>
      <c r="E9" s="809">
        <v>0.5</v>
      </c>
      <c r="F9" s="810">
        <f>E9/D9</f>
        <v>1</v>
      </c>
      <c r="G9" s="449" t="s">
        <v>521</v>
      </c>
    </row>
    <row r="10" spans="1:9" ht="126" customHeight="1" x14ac:dyDescent="0.25">
      <c r="A10" s="875"/>
      <c r="B10" s="878"/>
      <c r="C10" s="320" t="s">
        <v>370</v>
      </c>
      <c r="D10" s="811">
        <v>99</v>
      </c>
      <c r="E10" s="812">
        <v>100</v>
      </c>
      <c r="F10" s="822">
        <f>E10/D10</f>
        <v>1.0101010101010102</v>
      </c>
      <c r="G10" s="449" t="s">
        <v>521</v>
      </c>
    </row>
    <row r="11" spans="1:9" ht="126" customHeight="1" x14ac:dyDescent="0.25">
      <c r="A11" s="876"/>
      <c r="B11" s="879"/>
      <c r="C11" s="320" t="s">
        <v>409</v>
      </c>
      <c r="D11" s="417">
        <v>10315</v>
      </c>
      <c r="E11" s="812"/>
      <c r="F11" s="822">
        <f>E11/D11</f>
        <v>0</v>
      </c>
      <c r="G11" s="432" t="s">
        <v>452</v>
      </c>
    </row>
    <row r="12" spans="1:9" x14ac:dyDescent="0.25">
      <c r="A12" s="872" t="s">
        <v>256</v>
      </c>
      <c r="B12" s="872"/>
      <c r="C12" s="873"/>
      <c r="D12" s="873"/>
      <c r="E12" s="873"/>
      <c r="F12" s="873"/>
      <c r="G12" s="873"/>
    </row>
    <row r="13" spans="1:9" ht="25.5" hidden="1" customHeight="1" x14ac:dyDescent="0.25">
      <c r="A13" s="457"/>
      <c r="B13" s="467"/>
      <c r="C13" s="435"/>
      <c r="D13" s="609"/>
      <c r="E13" s="609"/>
      <c r="F13" s="609"/>
      <c r="G13" s="435"/>
    </row>
    <row r="14" spans="1:9" ht="213" customHeight="1" x14ac:dyDescent="0.25">
      <c r="A14" s="457" t="s">
        <v>199</v>
      </c>
      <c r="B14" s="467" t="s">
        <v>160</v>
      </c>
      <c r="C14" s="826" t="s">
        <v>350</v>
      </c>
      <c r="D14" s="436">
        <v>0.877</v>
      </c>
      <c r="E14" s="436">
        <v>0.879</v>
      </c>
      <c r="F14" s="437">
        <f>E14/D14</f>
        <v>1.0022805017103762</v>
      </c>
      <c r="G14" s="449" t="s">
        <v>590</v>
      </c>
      <c r="H14" s="438"/>
      <c r="I14" s="439"/>
    </row>
    <row r="15" spans="1:9" x14ac:dyDescent="0.25">
      <c r="A15" s="872" t="s">
        <v>257</v>
      </c>
      <c r="B15" s="872"/>
      <c r="C15" s="872"/>
      <c r="D15" s="872"/>
      <c r="E15" s="872"/>
      <c r="F15" s="872"/>
      <c r="G15" s="872"/>
    </row>
    <row r="16" spans="1:9" ht="102" x14ac:dyDescent="0.25">
      <c r="A16" s="886" t="s">
        <v>161</v>
      </c>
      <c r="B16" s="889" t="s">
        <v>16</v>
      </c>
      <c r="C16" s="448" t="s">
        <v>149</v>
      </c>
      <c r="D16" s="813">
        <v>100</v>
      </c>
      <c r="E16" s="814">
        <v>100</v>
      </c>
      <c r="F16" s="810">
        <f>E16/D16</f>
        <v>1</v>
      </c>
      <c r="G16" s="449" t="s">
        <v>521</v>
      </c>
    </row>
    <row r="17" spans="1:9" ht="168.75" customHeight="1" x14ac:dyDescent="0.25">
      <c r="A17" s="887"/>
      <c r="B17" s="890"/>
      <c r="C17" s="440" t="s">
        <v>144</v>
      </c>
      <c r="D17" s="819">
        <v>11</v>
      </c>
      <c r="E17" s="819">
        <v>11</v>
      </c>
      <c r="F17" s="810">
        <f>E17/D17</f>
        <v>1</v>
      </c>
      <c r="G17" s="449" t="s">
        <v>521</v>
      </c>
    </row>
    <row r="18" spans="1:9" ht="79.5" customHeight="1" x14ac:dyDescent="0.25">
      <c r="A18" s="888"/>
      <c r="B18" s="891"/>
      <c r="C18" s="448" t="s">
        <v>150</v>
      </c>
      <c r="D18" s="748">
        <v>1.5</v>
      </c>
      <c r="E18" s="748">
        <v>1.5</v>
      </c>
      <c r="F18" s="810">
        <f>E18/D18</f>
        <v>1</v>
      </c>
      <c r="G18" s="449" t="s">
        <v>521</v>
      </c>
    </row>
    <row r="19" spans="1:9" x14ac:dyDescent="0.25">
      <c r="A19" s="873" t="s">
        <v>259</v>
      </c>
      <c r="B19" s="872"/>
      <c r="C19" s="873"/>
      <c r="D19" s="873"/>
      <c r="E19" s="873"/>
      <c r="F19" s="873"/>
      <c r="G19" s="873"/>
    </row>
    <row r="20" spans="1:9" ht="83.25" customHeight="1" x14ac:dyDescent="0.25">
      <c r="A20" s="886" t="s">
        <v>161</v>
      </c>
      <c r="B20" s="892" t="s">
        <v>17</v>
      </c>
      <c r="C20" s="773" t="s">
        <v>353</v>
      </c>
      <c r="D20" s="815">
        <v>0.55000000000000004</v>
      </c>
      <c r="E20" s="815">
        <v>0.42</v>
      </c>
      <c r="F20" s="822">
        <f>(D20-E20)/D20*100%+100%</f>
        <v>1.2363636363636363</v>
      </c>
      <c r="G20" s="441" t="s">
        <v>522</v>
      </c>
      <c r="H20" s="321"/>
      <c r="I20" s="321"/>
    </row>
    <row r="21" spans="1:9" ht="63" customHeight="1" x14ac:dyDescent="0.25">
      <c r="A21" s="887"/>
      <c r="B21" s="893"/>
      <c r="C21" s="826" t="s">
        <v>383</v>
      </c>
      <c r="D21" s="816">
        <v>42250</v>
      </c>
      <c r="E21" s="816">
        <v>44786</v>
      </c>
      <c r="F21" s="822">
        <f>E21/D21</f>
        <v>1.0600236686390532</v>
      </c>
      <c r="G21" s="441" t="s">
        <v>523</v>
      </c>
    </row>
    <row r="22" spans="1:9" ht="76.5" x14ac:dyDescent="0.25">
      <c r="A22" s="887"/>
      <c r="B22" s="893"/>
      <c r="C22" s="820" t="s">
        <v>384</v>
      </c>
      <c r="D22" s="821">
        <v>6150</v>
      </c>
      <c r="E22" s="821">
        <v>6153</v>
      </c>
      <c r="F22" s="822">
        <f>E22/D22</f>
        <v>1.0004878048780488</v>
      </c>
      <c r="G22" s="823" t="s">
        <v>524</v>
      </c>
    </row>
    <row r="23" spans="1:9" ht="147.75" customHeight="1" x14ac:dyDescent="0.25">
      <c r="A23" s="887"/>
      <c r="B23" s="893"/>
      <c r="C23" s="820" t="s">
        <v>233</v>
      </c>
      <c r="D23" s="821">
        <v>245</v>
      </c>
      <c r="E23" s="821">
        <v>106</v>
      </c>
      <c r="F23" s="822">
        <f>(D23-E23)/D23*100%+100%</f>
        <v>1.5673469387755103</v>
      </c>
      <c r="G23" s="825" t="s">
        <v>525</v>
      </c>
    </row>
    <row r="24" spans="1:9" ht="51" x14ac:dyDescent="0.25">
      <c r="A24" s="887"/>
      <c r="B24" s="893"/>
      <c r="C24" s="826" t="s">
        <v>385</v>
      </c>
      <c r="D24" s="824">
        <v>9000</v>
      </c>
      <c r="E24" s="819">
        <v>11012</v>
      </c>
      <c r="F24" s="822">
        <f>E24/D24</f>
        <v>1.2235555555555555</v>
      </c>
      <c r="G24" s="823" t="s">
        <v>526</v>
      </c>
    </row>
    <row r="25" spans="1:9" ht="63.75" x14ac:dyDescent="0.25">
      <c r="A25" s="887"/>
      <c r="B25" s="893"/>
      <c r="C25" s="826" t="s">
        <v>377</v>
      </c>
      <c r="D25" s="819" t="s">
        <v>120</v>
      </c>
      <c r="E25" s="819" t="s">
        <v>120</v>
      </c>
      <c r="F25" s="819" t="s">
        <v>120</v>
      </c>
      <c r="G25" s="442" t="s">
        <v>64</v>
      </c>
    </row>
    <row r="26" spans="1:9" ht="63.75" x14ac:dyDescent="0.25">
      <c r="A26" s="888"/>
      <c r="B26" s="894"/>
      <c r="C26" s="826" t="s">
        <v>378</v>
      </c>
      <c r="D26" s="819" t="s">
        <v>120</v>
      </c>
      <c r="E26" s="819" t="s">
        <v>120</v>
      </c>
      <c r="F26" s="819" t="s">
        <v>120</v>
      </c>
      <c r="G26" s="442" t="s">
        <v>64</v>
      </c>
    </row>
    <row r="27" spans="1:9" x14ac:dyDescent="0.25">
      <c r="A27" s="881" t="s">
        <v>261</v>
      </c>
      <c r="B27" s="882"/>
      <c r="C27" s="883"/>
      <c r="D27" s="883"/>
      <c r="E27" s="883"/>
      <c r="F27" s="883"/>
      <c r="G27" s="884"/>
    </row>
    <row r="28" spans="1:9" s="459" customFormat="1" ht="133.5" customHeight="1" x14ac:dyDescent="0.25">
      <c r="A28" s="895" t="s">
        <v>161</v>
      </c>
      <c r="B28" s="892" t="s">
        <v>18</v>
      </c>
      <c r="C28" s="322" t="s">
        <v>13</v>
      </c>
      <c r="D28" s="818">
        <v>750</v>
      </c>
      <c r="E28" s="817">
        <v>394</v>
      </c>
      <c r="F28" s="822">
        <f>E28/D28</f>
        <v>0.52533333333333332</v>
      </c>
      <c r="G28" s="449" t="s">
        <v>448</v>
      </c>
    </row>
    <row r="29" spans="1:9" s="459" customFormat="1" ht="103.5" customHeight="1" x14ac:dyDescent="0.25">
      <c r="A29" s="896"/>
      <c r="B29" s="893"/>
      <c r="C29" s="322" t="s">
        <v>14</v>
      </c>
      <c r="D29" s="449">
        <v>60</v>
      </c>
      <c r="E29" s="812">
        <v>52.4</v>
      </c>
      <c r="F29" s="822">
        <f>E29/D29</f>
        <v>0.87333333333333329</v>
      </c>
      <c r="G29" s="823" t="s">
        <v>527</v>
      </c>
      <c r="H29" s="808"/>
    </row>
    <row r="30" spans="1:9" s="459" customFormat="1" ht="118.5" customHeight="1" x14ac:dyDescent="0.25">
      <c r="A30" s="897"/>
      <c r="B30" s="894"/>
      <c r="C30" s="322" t="s">
        <v>15</v>
      </c>
      <c r="D30" s="449">
        <v>75</v>
      </c>
      <c r="E30" s="812">
        <v>59.4</v>
      </c>
      <c r="F30" s="822">
        <f>E30/D30</f>
        <v>0.79199999999999993</v>
      </c>
      <c r="G30" s="823" t="s">
        <v>528</v>
      </c>
      <c r="H30" s="808" t="s">
        <v>27</v>
      </c>
    </row>
    <row r="31" spans="1:9" ht="15" hidden="1" customHeight="1" x14ac:dyDescent="0.25">
      <c r="A31" s="606"/>
      <c r="B31" s="443"/>
      <c r="C31" s="444"/>
      <c r="D31" s="445"/>
      <c r="E31" s="445"/>
      <c r="F31" s="445"/>
      <c r="G31" s="444"/>
    </row>
    <row r="32" spans="1:9" x14ac:dyDescent="0.25">
      <c r="A32" s="881" t="s">
        <v>139</v>
      </c>
      <c r="B32" s="882"/>
      <c r="C32" s="882"/>
      <c r="D32" s="882"/>
      <c r="E32" s="882"/>
      <c r="F32" s="882"/>
      <c r="G32" s="885"/>
    </row>
    <row r="33" spans="1:7" ht="76.5" x14ac:dyDescent="0.25">
      <c r="A33" s="898" t="s">
        <v>199</v>
      </c>
      <c r="B33" s="889" t="s">
        <v>19</v>
      </c>
      <c r="C33" s="458" t="s">
        <v>240</v>
      </c>
      <c r="D33" s="815">
        <v>60</v>
      </c>
      <c r="E33" s="815">
        <v>60</v>
      </c>
      <c r="F33" s="810">
        <f>E33/D33</f>
        <v>1</v>
      </c>
      <c r="G33" s="449" t="s">
        <v>521</v>
      </c>
    </row>
    <row r="34" spans="1:7" ht="76.5" x14ac:dyDescent="0.25">
      <c r="A34" s="899"/>
      <c r="B34" s="891"/>
      <c r="C34" s="826" t="s">
        <v>239</v>
      </c>
      <c r="D34" s="815">
        <v>77</v>
      </c>
      <c r="E34" s="815">
        <v>77</v>
      </c>
      <c r="F34" s="810">
        <f>E34/D34</f>
        <v>1</v>
      </c>
      <c r="G34" s="449" t="s">
        <v>521</v>
      </c>
    </row>
    <row r="35" spans="1:7" ht="119.25" customHeight="1" x14ac:dyDescent="0.25">
      <c r="A35" s="874" t="s">
        <v>196</v>
      </c>
      <c r="B35" s="877" t="s">
        <v>20</v>
      </c>
      <c r="C35" s="826"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35" s="446">
        <v>42.91</v>
      </c>
      <c r="E35" s="446">
        <v>42.91</v>
      </c>
      <c r="F35" s="822">
        <f>(D35-E35)/D35*100%+100%</f>
        <v>1</v>
      </c>
      <c r="G35" s="449" t="s">
        <v>521</v>
      </c>
    </row>
    <row r="36" spans="1:7" ht="82.5" customHeight="1" x14ac:dyDescent="0.25">
      <c r="A36" s="875"/>
      <c r="B36" s="878"/>
      <c r="C36" s="826" t="str">
        <f>'план-график'!B171</f>
        <v>Удельный расход тепловой энергии на 1 кв. метр общей площади помещений, занимаемых подведомственными учреждениями, Гкал / кв. м</v>
      </c>
      <c r="D36" s="447">
        <f>0.114</f>
        <v>0.114</v>
      </c>
      <c r="E36" s="447">
        <v>0.114</v>
      </c>
      <c r="F36" s="822">
        <f>(D36-E36)/D36*100%+100%</f>
        <v>1</v>
      </c>
      <c r="G36" s="449" t="s">
        <v>521</v>
      </c>
    </row>
    <row r="37" spans="1:7" ht="92.25" customHeight="1" x14ac:dyDescent="0.25">
      <c r="A37" s="875"/>
      <c r="B37" s="878"/>
      <c r="C37" s="826" t="str">
        <f>'план-график'!B172</f>
        <v>Удельный расход природного газа на 1 кв. метр общей площади помещений, занимаемых подведомственны-ми учреждениями, тыс. куб. м /кв. м</v>
      </c>
      <c r="D37" s="446">
        <v>9.15</v>
      </c>
      <c r="E37" s="446">
        <v>9.15</v>
      </c>
      <c r="F37" s="822">
        <f>(D37-E37)/D37*100%+100%</f>
        <v>1</v>
      </c>
      <c r="G37" s="449" t="s">
        <v>521</v>
      </c>
    </row>
    <row r="38" spans="1:7" ht="83.25" customHeight="1" x14ac:dyDescent="0.25">
      <c r="A38" s="876"/>
      <c r="B38" s="879"/>
      <c r="C38" s="826" t="str">
        <f>'план-график'!B173</f>
        <v>Удельный расход воды на 1 кв. метр общей площади помещений, занимаемых подведомственными учреждениями, тыс. куб. м /кв. м</v>
      </c>
      <c r="D38" s="447">
        <v>0.82899999999999996</v>
      </c>
      <c r="E38" s="447">
        <v>0.82899999999999996</v>
      </c>
      <c r="F38" s="822">
        <f>(D38-E38)/D38*100%+100%</f>
        <v>1</v>
      </c>
      <c r="G38" s="449" t="s">
        <v>521</v>
      </c>
    </row>
    <row r="40" spans="1:7" ht="15.75" x14ac:dyDescent="0.25">
      <c r="A40" s="880"/>
      <c r="B40" s="880"/>
      <c r="C40" s="880"/>
      <c r="D40" s="880"/>
      <c r="E40" s="880"/>
      <c r="F40" s="880"/>
      <c r="G40" s="880"/>
    </row>
  </sheetData>
  <mergeCells count="22">
    <mergeCell ref="A40:G40"/>
    <mergeCell ref="A15:G15"/>
    <mergeCell ref="A19:G19"/>
    <mergeCell ref="A27:G27"/>
    <mergeCell ref="A32:G32"/>
    <mergeCell ref="A16:A18"/>
    <mergeCell ref="B16:B18"/>
    <mergeCell ref="A20:A26"/>
    <mergeCell ref="A35:A38"/>
    <mergeCell ref="B35:B38"/>
    <mergeCell ref="B20:B26"/>
    <mergeCell ref="A28:A30"/>
    <mergeCell ref="B28:B30"/>
    <mergeCell ref="A33:A34"/>
    <mergeCell ref="B33:B34"/>
    <mergeCell ref="A2:G2"/>
    <mergeCell ref="A3:G3"/>
    <mergeCell ref="A7:G7"/>
    <mergeCell ref="A12:G12"/>
    <mergeCell ref="A8:A11"/>
    <mergeCell ref="B8:B11"/>
    <mergeCell ref="A4:G4"/>
  </mergeCells>
  <phoneticPr fontId="31" type="noConversion"/>
  <pageMargins left="0.55118110236220474" right="0.23622047244094491" top="0.19685039370078741" bottom="0.15748031496062992" header="0.19685039370078741" footer="0.15748031496062992"/>
  <pageSetup paperSize="9" scale="6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view="pageBreakPreview" zoomScale="80" zoomScaleNormal="75" zoomScaleSheetLayoutView="80" workbookViewId="0">
      <selection activeCell="B8" sqref="B8"/>
    </sheetView>
  </sheetViews>
  <sheetFormatPr defaultColWidth="9.140625" defaultRowHeight="15" x14ac:dyDescent="0.25"/>
  <cols>
    <col min="1" max="1" width="9.28515625" style="167" bestFit="1" customWidth="1"/>
    <col min="2" max="2" width="40.5703125" style="167" customWidth="1"/>
    <col min="3" max="3" width="15" style="167" customWidth="1"/>
    <col min="4" max="4" width="9.28515625" style="167" bestFit="1" customWidth="1"/>
    <col min="5" max="5" width="8.85546875" style="167" customWidth="1"/>
    <col min="6" max="6" width="7.7109375" style="167" customWidth="1"/>
    <col min="7" max="7" width="8.140625" style="167" customWidth="1"/>
    <col min="8" max="8" width="17.5703125" style="459" customWidth="1"/>
    <col min="9" max="9" width="17" style="167" customWidth="1"/>
    <col min="10" max="10" width="39" style="459" customWidth="1"/>
    <col min="11" max="11" width="43.5703125" style="927" customWidth="1"/>
    <col min="12" max="12" width="25.28515625" style="167" customWidth="1"/>
    <col min="13" max="13" width="22.42578125" style="222" customWidth="1"/>
    <col min="14" max="14" width="34.85546875" style="167" customWidth="1"/>
    <col min="15" max="15" width="83.85546875" style="167" customWidth="1"/>
    <col min="16" max="16384" width="9.140625" style="167"/>
  </cols>
  <sheetData>
    <row r="1" spans="1:15" x14ac:dyDescent="0.25">
      <c r="K1" s="943" t="s">
        <v>96</v>
      </c>
    </row>
    <row r="2" spans="1:15" ht="20.25" x14ac:dyDescent="0.25">
      <c r="A2" s="901" t="s">
        <v>520</v>
      </c>
      <c r="B2" s="901"/>
      <c r="C2" s="901"/>
      <c r="D2" s="901"/>
      <c r="E2" s="901"/>
      <c r="F2" s="901"/>
      <c r="G2" s="901"/>
      <c r="H2" s="901"/>
      <c r="I2" s="901"/>
      <c r="J2" s="901"/>
      <c r="K2" s="901"/>
      <c r="L2" s="455"/>
      <c r="M2" s="223"/>
    </row>
    <row r="3" spans="1:15" ht="37.5" customHeight="1" x14ac:dyDescent="0.25">
      <c r="A3" s="946"/>
      <c r="B3" s="946" t="s">
        <v>262</v>
      </c>
      <c r="C3" s="946" t="s">
        <v>263</v>
      </c>
      <c r="D3" s="946" t="s">
        <v>264</v>
      </c>
      <c r="E3" s="946"/>
      <c r="F3" s="946" t="s">
        <v>265</v>
      </c>
      <c r="G3" s="946"/>
      <c r="H3" s="946" t="s">
        <v>147</v>
      </c>
      <c r="I3" s="946"/>
      <c r="J3" s="946" t="s">
        <v>266</v>
      </c>
      <c r="K3" s="946"/>
      <c r="L3" s="224" t="s">
        <v>154</v>
      </c>
      <c r="M3" s="225"/>
    </row>
    <row r="4" spans="1:15" ht="23.25" customHeight="1" x14ac:dyDescent="0.25">
      <c r="A4" s="946"/>
      <c r="B4" s="946"/>
      <c r="C4" s="946"/>
      <c r="D4" s="448" t="s">
        <v>267</v>
      </c>
      <c r="E4" s="448" t="s">
        <v>268</v>
      </c>
      <c r="F4" s="448" t="s">
        <v>267</v>
      </c>
      <c r="G4" s="448" t="s">
        <v>268</v>
      </c>
      <c r="H4" s="448" t="s">
        <v>269</v>
      </c>
      <c r="I4" s="448" t="s">
        <v>270</v>
      </c>
      <c r="J4" s="448" t="s">
        <v>271</v>
      </c>
      <c r="K4" s="448" t="s">
        <v>272</v>
      </c>
      <c r="L4" s="224"/>
      <c r="M4" s="225"/>
    </row>
    <row r="5" spans="1:15" x14ac:dyDescent="0.25">
      <c r="A5" s="448">
        <v>1</v>
      </c>
      <c r="B5" s="448">
        <v>2</v>
      </c>
      <c r="C5" s="448">
        <v>3</v>
      </c>
      <c r="D5" s="448">
        <v>4</v>
      </c>
      <c r="E5" s="448">
        <v>5</v>
      </c>
      <c r="F5" s="448">
        <v>6</v>
      </c>
      <c r="G5" s="448">
        <v>7</v>
      </c>
      <c r="H5" s="448">
        <v>8</v>
      </c>
      <c r="I5" s="448">
        <v>9</v>
      </c>
      <c r="J5" s="448">
        <v>10</v>
      </c>
      <c r="K5" s="448">
        <v>11</v>
      </c>
      <c r="L5" s="224">
        <v>12</v>
      </c>
      <c r="M5" s="225"/>
    </row>
    <row r="6" spans="1:15" ht="25.5" x14ac:dyDescent="0.25">
      <c r="A6" s="448"/>
      <c r="B6" s="353" t="s">
        <v>250</v>
      </c>
      <c r="C6" s="448"/>
      <c r="D6" s="448"/>
      <c r="E6" s="448"/>
      <c r="F6" s="448"/>
      <c r="G6" s="448"/>
      <c r="H6" s="341">
        <f>H7+H56+H60</f>
        <v>3584441.5075400001</v>
      </c>
      <c r="I6" s="226">
        <f>I7+I56+I60</f>
        <v>3346631.9899999993</v>
      </c>
      <c r="J6" s="448"/>
      <c r="K6" s="448"/>
      <c r="L6" s="224"/>
      <c r="M6" s="227"/>
    </row>
    <row r="7" spans="1:15" ht="25.5" customHeight="1" x14ac:dyDescent="0.25">
      <c r="A7" s="353" t="s">
        <v>161</v>
      </c>
      <c r="B7" s="228" t="s">
        <v>160</v>
      </c>
      <c r="C7" s="249"/>
      <c r="D7" s="448"/>
      <c r="E7" s="448"/>
      <c r="F7" s="448"/>
      <c r="G7" s="229"/>
      <c r="H7" s="347">
        <f>SUM(H8:H55)</f>
        <v>3575245.2775400002</v>
      </c>
      <c r="I7" s="457">
        <f>SUM(I8:I55)</f>
        <v>3337955.3299999991</v>
      </c>
      <c r="J7" s="458"/>
      <c r="K7" s="826"/>
      <c r="L7" s="230"/>
      <c r="M7" s="231"/>
      <c r="N7" s="181"/>
      <c r="O7" s="181"/>
    </row>
    <row r="8" spans="1:15" ht="222" customHeight="1" x14ac:dyDescent="0.25">
      <c r="A8" s="175" t="s">
        <v>273</v>
      </c>
      <c r="B8" s="176" t="s">
        <v>281</v>
      </c>
      <c r="C8" s="221" t="s">
        <v>453</v>
      </c>
      <c r="D8" s="448" t="s">
        <v>366</v>
      </c>
      <c r="E8" s="448" t="s">
        <v>367</v>
      </c>
      <c r="F8" s="448" t="s">
        <v>366</v>
      </c>
      <c r="G8" s="448" t="s">
        <v>367</v>
      </c>
      <c r="H8" s="338">
        <v>269099.2</v>
      </c>
      <c r="I8" s="232">
        <f>финансир!M10</f>
        <v>252103.95</v>
      </c>
      <c r="J8" s="823" t="s">
        <v>466</v>
      </c>
      <c r="K8" s="823" t="s">
        <v>600</v>
      </c>
      <c r="L8" s="230"/>
      <c r="M8" s="233">
        <f t="shared" ref="M8:M21" si="0">I8/H8</f>
        <v>0.93684392224131474</v>
      </c>
    </row>
    <row r="9" spans="1:15" ht="137.25" customHeight="1" x14ac:dyDescent="0.25">
      <c r="A9" s="175" t="s">
        <v>274</v>
      </c>
      <c r="B9" s="176" t="s">
        <v>282</v>
      </c>
      <c r="C9" s="221" t="s">
        <v>454</v>
      </c>
      <c r="D9" s="448" t="s">
        <v>366</v>
      </c>
      <c r="E9" s="448" t="s">
        <v>367</v>
      </c>
      <c r="F9" s="448" t="s">
        <v>366</v>
      </c>
      <c r="G9" s="448" t="s">
        <v>367</v>
      </c>
      <c r="H9" s="947">
        <v>83755.350000000006</v>
      </c>
      <c r="I9" s="232">
        <f>финансир!M11</f>
        <v>77150.759999999995</v>
      </c>
      <c r="J9" s="823" t="s">
        <v>467</v>
      </c>
      <c r="K9" s="823" t="s">
        <v>601</v>
      </c>
      <c r="L9" s="230"/>
      <c r="M9" s="233">
        <f t="shared" si="0"/>
        <v>0.92114426123226745</v>
      </c>
    </row>
    <row r="10" spans="1:15" ht="280.5" customHeight="1" x14ac:dyDescent="0.25">
      <c r="A10" s="175" t="s">
        <v>275</v>
      </c>
      <c r="B10" s="176" t="s">
        <v>98</v>
      </c>
      <c r="C10" s="221" t="s">
        <v>454</v>
      </c>
      <c r="D10" s="448" t="s">
        <v>366</v>
      </c>
      <c r="E10" s="448" t="s">
        <v>367</v>
      </c>
      <c r="F10" s="448" t="s">
        <v>366</v>
      </c>
      <c r="G10" s="448" t="s">
        <v>367</v>
      </c>
      <c r="H10" s="339">
        <v>73280</v>
      </c>
      <c r="I10" s="232">
        <f>финансир!M12</f>
        <v>60113.99</v>
      </c>
      <c r="J10" s="823" t="s">
        <v>468</v>
      </c>
      <c r="K10" s="823" t="s">
        <v>588</v>
      </c>
      <c r="L10" s="252"/>
      <c r="M10" s="233">
        <f t="shared" si="0"/>
        <v>0.82033283296943227</v>
      </c>
      <c r="N10" s="167" t="s">
        <v>37</v>
      </c>
    </row>
    <row r="11" spans="1:15" ht="104.25" customHeight="1" x14ac:dyDescent="0.25">
      <c r="A11" s="175" t="s">
        <v>276</v>
      </c>
      <c r="B11" s="176" t="s">
        <v>283</v>
      </c>
      <c r="C11" s="221" t="s">
        <v>454</v>
      </c>
      <c r="D11" s="448" t="s">
        <v>366</v>
      </c>
      <c r="E11" s="448" t="s">
        <v>367</v>
      </c>
      <c r="F11" s="448" t="s">
        <v>366</v>
      </c>
      <c r="G11" s="448" t="s">
        <v>367</v>
      </c>
      <c r="H11" s="338">
        <v>26501.17</v>
      </c>
      <c r="I11" s="232">
        <f>финансир!M13</f>
        <v>14280.17</v>
      </c>
      <c r="J11" s="823" t="s">
        <v>469</v>
      </c>
      <c r="K11" s="823" t="s">
        <v>589</v>
      </c>
      <c r="L11" s="230"/>
      <c r="M11" s="233">
        <f t="shared" si="0"/>
        <v>0.53885054886255968</v>
      </c>
      <c r="N11" s="167" t="s">
        <v>38</v>
      </c>
    </row>
    <row r="12" spans="1:15" ht="311.25" customHeight="1" x14ac:dyDescent="0.25">
      <c r="A12" s="175" t="s">
        <v>277</v>
      </c>
      <c r="B12" s="176" t="s">
        <v>99</v>
      </c>
      <c r="C12" s="221" t="s">
        <v>456</v>
      </c>
      <c r="D12" s="448" t="s">
        <v>366</v>
      </c>
      <c r="E12" s="448" t="s">
        <v>367</v>
      </c>
      <c r="F12" s="448" t="s">
        <v>366</v>
      </c>
      <c r="G12" s="448" t="s">
        <v>367</v>
      </c>
      <c r="H12" s="338">
        <v>19262.64</v>
      </c>
      <c r="I12" s="232">
        <f>финансир!M14</f>
        <v>16262.64</v>
      </c>
      <c r="J12" s="823" t="s">
        <v>470</v>
      </c>
      <c r="K12" s="823" t="s">
        <v>558</v>
      </c>
      <c r="L12" s="826"/>
      <c r="M12" s="233">
        <f t="shared" si="0"/>
        <v>0.84425810792290157</v>
      </c>
      <c r="N12" s="167" t="s">
        <v>39</v>
      </c>
    </row>
    <row r="13" spans="1:15" ht="150" customHeight="1" x14ac:dyDescent="0.25">
      <c r="A13" s="175" t="s">
        <v>108</v>
      </c>
      <c r="B13" s="176" t="s">
        <v>284</v>
      </c>
      <c r="C13" s="221" t="s">
        <v>616</v>
      </c>
      <c r="D13" s="448" t="s">
        <v>366</v>
      </c>
      <c r="E13" s="448" t="s">
        <v>369</v>
      </c>
      <c r="F13" s="448" t="s">
        <v>366</v>
      </c>
      <c r="G13" s="448" t="s">
        <v>369</v>
      </c>
      <c r="H13" s="339">
        <v>984799.10000000009</v>
      </c>
      <c r="I13" s="232">
        <f>финансир!M15</f>
        <v>929665.86</v>
      </c>
      <c r="J13" s="823" t="s">
        <v>415</v>
      </c>
      <c r="K13" s="823" t="s">
        <v>562</v>
      </c>
      <c r="L13" s="230"/>
      <c r="M13" s="233">
        <f t="shared" si="0"/>
        <v>0.94401574899895813</v>
      </c>
    </row>
    <row r="14" spans="1:15" ht="147" customHeight="1" x14ac:dyDescent="0.25">
      <c r="A14" s="175" t="s">
        <v>109</v>
      </c>
      <c r="B14" s="176" t="s">
        <v>285</v>
      </c>
      <c r="C14" s="221" t="s">
        <v>616</v>
      </c>
      <c r="D14" s="448" t="s">
        <v>366</v>
      </c>
      <c r="E14" s="448" t="s">
        <v>369</v>
      </c>
      <c r="F14" s="448" t="s">
        <v>366</v>
      </c>
      <c r="G14" s="448" t="s">
        <v>369</v>
      </c>
      <c r="H14" s="339">
        <v>1339.8200000000002</v>
      </c>
      <c r="I14" s="232">
        <f>финансир!M16</f>
        <v>1047.69</v>
      </c>
      <c r="J14" s="823" t="s">
        <v>416</v>
      </c>
      <c r="K14" s="823" t="s">
        <v>563</v>
      </c>
      <c r="L14" s="230"/>
      <c r="M14" s="233">
        <f t="shared" si="0"/>
        <v>0.7819632487946141</v>
      </c>
    </row>
    <row r="15" spans="1:15" ht="152.25" customHeight="1" x14ac:dyDescent="0.25">
      <c r="A15" s="175" t="s">
        <v>155</v>
      </c>
      <c r="B15" s="176" t="s">
        <v>286</v>
      </c>
      <c r="C15" s="221" t="s">
        <v>616</v>
      </c>
      <c r="D15" s="448" t="s">
        <v>366</v>
      </c>
      <c r="E15" s="448" t="s">
        <v>367</v>
      </c>
      <c r="F15" s="448" t="s">
        <v>366</v>
      </c>
      <c r="G15" s="448" t="s">
        <v>367</v>
      </c>
      <c r="H15" s="338">
        <v>17617.400000000001</v>
      </c>
      <c r="I15" s="232">
        <f>финансир!M17</f>
        <v>15981.55</v>
      </c>
      <c r="J15" s="823" t="s">
        <v>417</v>
      </c>
      <c r="K15" s="823" t="s">
        <v>564</v>
      </c>
      <c r="L15" s="230"/>
      <c r="M15" s="233">
        <f t="shared" si="0"/>
        <v>0.90714577633475979</v>
      </c>
    </row>
    <row r="16" spans="1:15" ht="152.25" customHeight="1" x14ac:dyDescent="0.25">
      <c r="A16" s="175" t="s">
        <v>361</v>
      </c>
      <c r="B16" s="176" t="s">
        <v>100</v>
      </c>
      <c r="C16" s="221" t="s">
        <v>616</v>
      </c>
      <c r="D16" s="448" t="s">
        <v>366</v>
      </c>
      <c r="E16" s="448" t="s">
        <v>369</v>
      </c>
      <c r="F16" s="448" t="s">
        <v>366</v>
      </c>
      <c r="G16" s="448" t="s">
        <v>369</v>
      </c>
      <c r="H16" s="338">
        <v>923716</v>
      </c>
      <c r="I16" s="232">
        <f>финансир!M18</f>
        <v>850917.19</v>
      </c>
      <c r="J16" s="823" t="s">
        <v>418</v>
      </c>
      <c r="K16" s="823" t="s">
        <v>565</v>
      </c>
      <c r="L16" s="230"/>
      <c r="M16" s="233">
        <f t="shared" si="0"/>
        <v>0.92118918585366061</v>
      </c>
    </row>
    <row r="17" spans="1:15" ht="147" customHeight="1" x14ac:dyDescent="0.25">
      <c r="A17" s="175" t="s">
        <v>364</v>
      </c>
      <c r="B17" s="176" t="s">
        <v>287</v>
      </c>
      <c r="C17" s="221" t="s">
        <v>454</v>
      </c>
      <c r="D17" s="448" t="s">
        <v>366</v>
      </c>
      <c r="E17" s="448" t="s">
        <v>369</v>
      </c>
      <c r="F17" s="448" t="s">
        <v>366</v>
      </c>
      <c r="G17" s="448" t="s">
        <v>369</v>
      </c>
      <c r="H17" s="340">
        <v>12174.95</v>
      </c>
      <c r="I17" s="232">
        <f>финансир!M19</f>
        <v>9486.14</v>
      </c>
      <c r="J17" s="823" t="s">
        <v>471</v>
      </c>
      <c r="K17" s="823" t="s">
        <v>536</v>
      </c>
      <c r="L17" s="230"/>
      <c r="M17" s="233">
        <f t="shared" si="0"/>
        <v>0.77915227577936652</v>
      </c>
    </row>
    <row r="18" spans="1:15" ht="145.5" customHeight="1" x14ac:dyDescent="0.25">
      <c r="A18" s="175" t="s">
        <v>95</v>
      </c>
      <c r="B18" s="176" t="s">
        <v>288</v>
      </c>
      <c r="C18" s="221" t="s">
        <v>454</v>
      </c>
      <c r="D18" s="448" t="s">
        <v>366</v>
      </c>
      <c r="E18" s="448" t="s">
        <v>367</v>
      </c>
      <c r="F18" s="448" t="s">
        <v>366</v>
      </c>
      <c r="G18" s="448" t="s">
        <v>367</v>
      </c>
      <c r="H18" s="338">
        <v>85312</v>
      </c>
      <c r="I18" s="232">
        <f>финансир!M20</f>
        <v>84961.3</v>
      </c>
      <c r="J18" s="823" t="s">
        <v>472</v>
      </c>
      <c r="K18" s="823" t="s">
        <v>537</v>
      </c>
      <c r="L18" s="230"/>
      <c r="M18" s="233">
        <f t="shared" si="0"/>
        <v>0.99588920667666925</v>
      </c>
    </row>
    <row r="19" spans="1:15" ht="150" customHeight="1" x14ac:dyDescent="0.25">
      <c r="A19" s="175" t="s">
        <v>162</v>
      </c>
      <c r="B19" s="176" t="s">
        <v>289</v>
      </c>
      <c r="C19" s="221" t="s">
        <v>616</v>
      </c>
      <c r="D19" s="448" t="s">
        <v>366</v>
      </c>
      <c r="E19" s="448" t="s">
        <v>369</v>
      </c>
      <c r="F19" s="448" t="s">
        <v>366</v>
      </c>
      <c r="G19" s="448" t="s">
        <v>369</v>
      </c>
      <c r="H19" s="338">
        <v>4549</v>
      </c>
      <c r="I19" s="232">
        <f>финансир!M21</f>
        <v>3926.78</v>
      </c>
      <c r="J19" s="823" t="s">
        <v>473</v>
      </c>
      <c r="K19" s="823" t="s">
        <v>566</v>
      </c>
      <c r="L19" s="826"/>
      <c r="M19" s="233">
        <f t="shared" si="0"/>
        <v>0.86321828973400749</v>
      </c>
    </row>
    <row r="20" spans="1:15" ht="198.75" customHeight="1" x14ac:dyDescent="0.25">
      <c r="A20" s="175" t="s">
        <v>163</v>
      </c>
      <c r="B20" s="176" t="s">
        <v>290</v>
      </c>
      <c r="C20" s="221" t="s">
        <v>616</v>
      </c>
      <c r="D20" s="448" t="s">
        <v>367</v>
      </c>
      <c r="E20" s="448" t="s">
        <v>367</v>
      </c>
      <c r="F20" s="448" t="s">
        <v>367</v>
      </c>
      <c r="G20" s="448" t="s">
        <v>367</v>
      </c>
      <c r="H20" s="340">
        <v>0</v>
      </c>
      <c r="I20" s="232">
        <f>финансир!M22</f>
        <v>0</v>
      </c>
      <c r="J20" s="823"/>
      <c r="K20" s="823" t="s">
        <v>238</v>
      </c>
      <c r="L20" s="234"/>
      <c r="M20" s="233" t="e">
        <f t="shared" si="0"/>
        <v>#DIV/0!</v>
      </c>
    </row>
    <row r="21" spans="1:15" ht="137.25" customHeight="1" x14ac:dyDescent="0.25">
      <c r="A21" s="175" t="s">
        <v>164</v>
      </c>
      <c r="B21" s="176" t="s">
        <v>291</v>
      </c>
      <c r="C21" s="221" t="s">
        <v>616</v>
      </c>
      <c r="D21" s="448" t="s">
        <v>366</v>
      </c>
      <c r="E21" s="448" t="s">
        <v>367</v>
      </c>
      <c r="F21" s="448" t="s">
        <v>366</v>
      </c>
      <c r="G21" s="448" t="s">
        <v>367</v>
      </c>
      <c r="H21" s="338">
        <v>259655.5</v>
      </c>
      <c r="I21" s="232">
        <f>финансир!M23</f>
        <v>234508.03</v>
      </c>
      <c r="J21" s="823" t="s">
        <v>419</v>
      </c>
      <c r="K21" s="823" t="s">
        <v>567</v>
      </c>
      <c r="L21" s="230"/>
      <c r="M21" s="233">
        <f t="shared" si="0"/>
        <v>0.9031506361313355</v>
      </c>
    </row>
    <row r="22" spans="1:15" ht="147.75" customHeight="1" x14ac:dyDescent="0.25">
      <c r="A22" s="175" t="s">
        <v>165</v>
      </c>
      <c r="B22" s="176" t="s">
        <v>292</v>
      </c>
      <c r="C22" s="221" t="s">
        <v>616</v>
      </c>
      <c r="D22" s="448" t="s">
        <v>366</v>
      </c>
      <c r="E22" s="448" t="s">
        <v>367</v>
      </c>
      <c r="F22" s="448" t="s">
        <v>366</v>
      </c>
      <c r="G22" s="448" t="s">
        <v>367</v>
      </c>
      <c r="H22" s="338">
        <v>4058.97</v>
      </c>
      <c r="I22" s="232">
        <f>финансир!M24</f>
        <v>82.72</v>
      </c>
      <c r="J22" s="359" t="s">
        <v>474</v>
      </c>
      <c r="K22" s="823" t="s">
        <v>568</v>
      </c>
      <c r="L22" s="230"/>
      <c r="M22" s="233">
        <f t="shared" ref="M22:M83" si="1">I22/H22</f>
        <v>2.0379554418978214E-2</v>
      </c>
    </row>
    <row r="23" spans="1:15" ht="130.5" customHeight="1" x14ac:dyDescent="0.25">
      <c r="A23" s="175" t="s">
        <v>166</v>
      </c>
      <c r="B23" s="176" t="s">
        <v>293</v>
      </c>
      <c r="C23" s="221" t="s">
        <v>455</v>
      </c>
      <c r="D23" s="448" t="s">
        <v>366</v>
      </c>
      <c r="E23" s="448" t="s">
        <v>367</v>
      </c>
      <c r="F23" s="448" t="s">
        <v>366</v>
      </c>
      <c r="G23" s="448" t="s">
        <v>367</v>
      </c>
      <c r="H23" s="338">
        <v>71.59</v>
      </c>
      <c r="I23" s="232">
        <f>финансир!M25</f>
        <v>50</v>
      </c>
      <c r="J23" s="823" t="s">
        <v>475</v>
      </c>
      <c r="K23" s="823" t="s">
        <v>539</v>
      </c>
      <c r="L23" s="230"/>
      <c r="M23" s="233">
        <f t="shared" si="1"/>
        <v>0.69842156725799687</v>
      </c>
      <c r="N23" s="167" t="s">
        <v>40</v>
      </c>
    </row>
    <row r="24" spans="1:15" ht="150" customHeight="1" x14ac:dyDescent="0.25">
      <c r="A24" s="175" t="s">
        <v>167</v>
      </c>
      <c r="B24" s="176" t="s">
        <v>294</v>
      </c>
      <c r="C24" s="221" t="s">
        <v>616</v>
      </c>
      <c r="D24" s="448" t="s">
        <v>366</v>
      </c>
      <c r="E24" s="448" t="s">
        <v>367</v>
      </c>
      <c r="F24" s="448" t="s">
        <v>366</v>
      </c>
      <c r="G24" s="448" t="s">
        <v>367</v>
      </c>
      <c r="H24" s="339">
        <v>294.98</v>
      </c>
      <c r="I24" s="232">
        <f>финансир!M26</f>
        <v>253.94</v>
      </c>
      <c r="J24" s="823" t="s">
        <v>476</v>
      </c>
      <c r="K24" s="823" t="s">
        <v>569</v>
      </c>
      <c r="L24" s="230"/>
      <c r="M24" s="233">
        <f t="shared" si="1"/>
        <v>0.86087192352023856</v>
      </c>
    </row>
    <row r="25" spans="1:15" ht="177.75" customHeight="1" x14ac:dyDescent="0.25">
      <c r="A25" s="175" t="s">
        <v>168</v>
      </c>
      <c r="B25" s="176" t="s">
        <v>101</v>
      </c>
      <c r="C25" s="221" t="s">
        <v>616</v>
      </c>
      <c r="D25" s="448" t="s">
        <v>366</v>
      </c>
      <c r="E25" s="448" t="s">
        <v>369</v>
      </c>
      <c r="F25" s="448" t="s">
        <v>366</v>
      </c>
      <c r="G25" s="448" t="s">
        <v>369</v>
      </c>
      <c r="H25" s="338">
        <v>2876.2</v>
      </c>
      <c r="I25" s="232">
        <f>финансир!M27</f>
        <v>2489.92</v>
      </c>
      <c r="J25" s="823" t="s">
        <v>420</v>
      </c>
      <c r="K25" s="823" t="s">
        <v>570</v>
      </c>
      <c r="L25" s="230"/>
      <c r="M25" s="233">
        <f t="shared" si="1"/>
        <v>0.86569779570266336</v>
      </c>
    </row>
    <row r="26" spans="1:15" ht="150.75" customHeight="1" x14ac:dyDescent="0.25">
      <c r="A26" s="175" t="s">
        <v>169</v>
      </c>
      <c r="B26" s="176" t="s">
        <v>295</v>
      </c>
      <c r="C26" s="221" t="s">
        <v>616</v>
      </c>
      <c r="D26" s="448" t="s">
        <v>366</v>
      </c>
      <c r="E26" s="448" t="s">
        <v>369</v>
      </c>
      <c r="F26" s="448" t="s">
        <v>366</v>
      </c>
      <c r="G26" s="448" t="s">
        <v>369</v>
      </c>
      <c r="H26" s="338">
        <v>27727.4</v>
      </c>
      <c r="I26" s="232">
        <f>финансир!M28</f>
        <v>26626.57</v>
      </c>
      <c r="J26" s="823" t="s">
        <v>477</v>
      </c>
      <c r="K26" s="823" t="s">
        <v>571</v>
      </c>
      <c r="L26" s="230"/>
      <c r="M26" s="233">
        <f t="shared" si="1"/>
        <v>0.96029811666438247</v>
      </c>
    </row>
    <row r="27" spans="1:15" ht="150" customHeight="1" x14ac:dyDescent="0.25">
      <c r="A27" s="175" t="s">
        <v>170</v>
      </c>
      <c r="B27" s="176" t="s">
        <v>296</v>
      </c>
      <c r="C27" s="221" t="s">
        <v>616</v>
      </c>
      <c r="D27" s="448" t="s">
        <v>366</v>
      </c>
      <c r="E27" s="448" t="s">
        <v>367</v>
      </c>
      <c r="F27" s="448" t="s">
        <v>366</v>
      </c>
      <c r="G27" s="448" t="s">
        <v>367</v>
      </c>
      <c r="H27" s="338">
        <v>1078.8</v>
      </c>
      <c r="I27" s="232">
        <f>финансир!M29</f>
        <v>964.75</v>
      </c>
      <c r="J27" s="823" t="s">
        <v>478</v>
      </c>
      <c r="K27" s="823" t="s">
        <v>572</v>
      </c>
      <c r="L27" s="230"/>
      <c r="M27" s="233">
        <f t="shared" si="1"/>
        <v>0.89428068223952539</v>
      </c>
    </row>
    <row r="28" spans="1:15" ht="382.5" customHeight="1" x14ac:dyDescent="0.25">
      <c r="A28" s="948" t="s">
        <v>171</v>
      </c>
      <c r="B28" s="949" t="s">
        <v>253</v>
      </c>
      <c r="C28" s="950" t="s">
        <v>457</v>
      </c>
      <c r="D28" s="448" t="s">
        <v>366</v>
      </c>
      <c r="E28" s="448" t="s">
        <v>367</v>
      </c>
      <c r="F28" s="448" t="s">
        <v>366</v>
      </c>
      <c r="G28" s="448" t="s">
        <v>367</v>
      </c>
      <c r="H28" s="339">
        <v>5833.57</v>
      </c>
      <c r="I28" s="232">
        <f>финансир!M30</f>
        <v>2032.35</v>
      </c>
      <c r="J28" s="249" t="s">
        <v>479</v>
      </c>
      <c r="K28" s="359" t="s">
        <v>559</v>
      </c>
      <c r="L28" s="450"/>
      <c r="M28" s="233">
        <f t="shared" si="1"/>
        <v>0.34838872251468656</v>
      </c>
      <c r="N28" s="167" t="s">
        <v>41</v>
      </c>
      <c r="O28" s="235"/>
    </row>
    <row r="29" spans="1:15" s="459" customFormat="1" ht="135" customHeight="1" x14ac:dyDescent="0.25">
      <c r="A29" s="948"/>
      <c r="B29" s="949"/>
      <c r="C29" s="236" t="s">
        <v>47</v>
      </c>
      <c r="D29" s="448" t="s">
        <v>368</v>
      </c>
      <c r="E29" s="448" t="s">
        <v>368</v>
      </c>
      <c r="F29" s="448" t="s">
        <v>368</v>
      </c>
      <c r="G29" s="448" t="s">
        <v>368</v>
      </c>
      <c r="H29" s="338">
        <v>60</v>
      </c>
      <c r="I29" s="232">
        <f>финансир!M31</f>
        <v>0</v>
      </c>
      <c r="J29" s="249" t="s">
        <v>480</v>
      </c>
      <c r="K29" s="951" t="s">
        <v>529</v>
      </c>
      <c r="L29" s="450"/>
      <c r="M29" s="233">
        <f t="shared" si="1"/>
        <v>0</v>
      </c>
      <c r="N29" s="459" t="s">
        <v>42</v>
      </c>
    </row>
    <row r="30" spans="1:15" ht="147" customHeight="1" x14ac:dyDescent="0.25">
      <c r="A30" s="175" t="s">
        <v>172</v>
      </c>
      <c r="B30" s="176" t="s">
        <v>102</v>
      </c>
      <c r="C30" s="221" t="s">
        <v>616</v>
      </c>
      <c r="D30" s="448" t="s">
        <v>366</v>
      </c>
      <c r="E30" s="448" t="s">
        <v>367</v>
      </c>
      <c r="F30" s="448" t="s">
        <v>366</v>
      </c>
      <c r="G30" s="448" t="s">
        <v>367</v>
      </c>
      <c r="H30" s="338">
        <v>480</v>
      </c>
      <c r="I30" s="232">
        <f>финансир!M32</f>
        <v>480</v>
      </c>
      <c r="J30" s="823" t="s">
        <v>404</v>
      </c>
      <c r="K30" s="359" t="s">
        <v>97</v>
      </c>
      <c r="L30" s="230"/>
      <c r="M30" s="233">
        <f t="shared" si="1"/>
        <v>1</v>
      </c>
    </row>
    <row r="31" spans="1:15" ht="148.5" customHeight="1" x14ac:dyDescent="0.25">
      <c r="A31" s="175" t="s">
        <v>173</v>
      </c>
      <c r="B31" s="176" t="s">
        <v>297</v>
      </c>
      <c r="C31" s="221" t="s">
        <v>616</v>
      </c>
      <c r="D31" s="448" t="s">
        <v>367</v>
      </c>
      <c r="E31" s="448" t="s">
        <v>367</v>
      </c>
      <c r="F31" s="448" t="s">
        <v>367</v>
      </c>
      <c r="G31" s="448" t="s">
        <v>367</v>
      </c>
      <c r="H31" s="338">
        <v>0</v>
      </c>
      <c r="I31" s="232">
        <f>финансир!M33</f>
        <v>0</v>
      </c>
      <c r="J31" s="819" t="s">
        <v>120</v>
      </c>
      <c r="K31" s="359" t="s">
        <v>421</v>
      </c>
      <c r="L31" s="234"/>
      <c r="M31" s="233" t="e">
        <f t="shared" si="1"/>
        <v>#DIV/0!</v>
      </c>
    </row>
    <row r="32" spans="1:15" ht="150.75" customHeight="1" x14ac:dyDescent="0.25">
      <c r="A32" s="175" t="s">
        <v>174</v>
      </c>
      <c r="B32" s="176" t="s">
        <v>298</v>
      </c>
      <c r="C32" s="221" t="s">
        <v>454</v>
      </c>
      <c r="D32" s="448" t="s">
        <v>366</v>
      </c>
      <c r="E32" s="448" t="s">
        <v>367</v>
      </c>
      <c r="F32" s="448" t="s">
        <v>366</v>
      </c>
      <c r="G32" s="448" t="s">
        <v>367</v>
      </c>
      <c r="H32" s="338">
        <v>8992.35</v>
      </c>
      <c r="I32" s="232">
        <f>финансир!M34</f>
        <v>7362.35</v>
      </c>
      <c r="J32" s="823" t="s">
        <v>422</v>
      </c>
      <c r="K32" s="359" t="s">
        <v>602</v>
      </c>
      <c r="L32" s="826" t="s">
        <v>28</v>
      </c>
      <c r="M32" s="233">
        <f t="shared" si="1"/>
        <v>0.81873481348034716</v>
      </c>
    </row>
    <row r="33" spans="1:14" ht="158.25" customHeight="1" x14ac:dyDescent="0.25">
      <c r="A33" s="175" t="s">
        <v>175</v>
      </c>
      <c r="B33" s="176" t="s">
        <v>299</v>
      </c>
      <c r="C33" s="221" t="s">
        <v>616</v>
      </c>
      <c r="D33" s="448" t="s">
        <v>366</v>
      </c>
      <c r="E33" s="448" t="s">
        <v>367</v>
      </c>
      <c r="F33" s="448" t="s">
        <v>366</v>
      </c>
      <c r="G33" s="448" t="s">
        <v>367</v>
      </c>
      <c r="H33" s="338">
        <v>7051</v>
      </c>
      <c r="I33" s="232">
        <f>финансир!M35</f>
        <v>6085.97</v>
      </c>
      <c r="J33" s="823" t="s">
        <v>481</v>
      </c>
      <c r="K33" s="823" t="s">
        <v>573</v>
      </c>
      <c r="L33" s="230"/>
      <c r="M33" s="233">
        <f t="shared" si="1"/>
        <v>0.86313572542901718</v>
      </c>
    </row>
    <row r="34" spans="1:14" s="459" customFormat="1" ht="148.5" customHeight="1" x14ac:dyDescent="0.25">
      <c r="A34" s="175" t="s">
        <v>176</v>
      </c>
      <c r="B34" s="176" t="s">
        <v>300</v>
      </c>
      <c r="C34" s="221" t="s">
        <v>454</v>
      </c>
      <c r="D34" s="448" t="s">
        <v>366</v>
      </c>
      <c r="E34" s="448" t="s">
        <v>367</v>
      </c>
      <c r="F34" s="448" t="s">
        <v>366</v>
      </c>
      <c r="G34" s="448" t="s">
        <v>367</v>
      </c>
      <c r="H34" s="338">
        <v>10385.200000000001</v>
      </c>
      <c r="I34" s="232">
        <f>финансир!M36</f>
        <v>9115.27</v>
      </c>
      <c r="J34" s="823" t="s">
        <v>423</v>
      </c>
      <c r="K34" s="359" t="s">
        <v>574</v>
      </c>
      <c r="L34" s="237" t="s">
        <v>389</v>
      </c>
      <c r="M34" s="233">
        <f t="shared" si="1"/>
        <v>0.87771732850595074</v>
      </c>
    </row>
    <row r="35" spans="1:14" ht="148.5" customHeight="1" x14ac:dyDescent="0.25">
      <c r="A35" s="175" t="s">
        <v>177</v>
      </c>
      <c r="B35" s="176" t="s">
        <v>301</v>
      </c>
      <c r="C35" s="221" t="s">
        <v>454</v>
      </c>
      <c r="D35" s="448" t="s">
        <v>366</v>
      </c>
      <c r="E35" s="448" t="s">
        <v>367</v>
      </c>
      <c r="F35" s="448" t="s">
        <v>366</v>
      </c>
      <c r="G35" s="448" t="s">
        <v>367</v>
      </c>
      <c r="H35" s="338">
        <v>1655.1</v>
      </c>
      <c r="I35" s="232">
        <f>финансир!M37</f>
        <v>0</v>
      </c>
      <c r="J35" s="823" t="s">
        <v>424</v>
      </c>
      <c r="K35" s="823" t="s">
        <v>575</v>
      </c>
      <c r="L35" s="826" t="s">
        <v>206</v>
      </c>
      <c r="M35" s="233">
        <f t="shared" si="1"/>
        <v>0</v>
      </c>
    </row>
    <row r="36" spans="1:14" ht="148.5" customHeight="1" x14ac:dyDescent="0.25">
      <c r="A36" s="175" t="s">
        <v>178</v>
      </c>
      <c r="B36" s="176" t="s">
        <v>302</v>
      </c>
      <c r="C36" s="221" t="s">
        <v>616</v>
      </c>
      <c r="D36" s="448" t="s">
        <v>366</v>
      </c>
      <c r="E36" s="448" t="s">
        <v>369</v>
      </c>
      <c r="F36" s="448" t="s">
        <v>366</v>
      </c>
      <c r="G36" s="448" t="s">
        <v>369</v>
      </c>
      <c r="H36" s="339">
        <v>2272.1999999999998</v>
      </c>
      <c r="I36" s="232">
        <f>финансир!M38</f>
        <v>1646.4</v>
      </c>
      <c r="J36" s="823" t="s">
        <v>425</v>
      </c>
      <c r="K36" s="823" t="s">
        <v>576</v>
      </c>
      <c r="L36" s="230"/>
      <c r="M36" s="233">
        <f t="shared" si="1"/>
        <v>0.72458410351201485</v>
      </c>
    </row>
    <row r="37" spans="1:14" ht="168.75" customHeight="1" x14ac:dyDescent="0.25">
      <c r="A37" s="175" t="s">
        <v>179</v>
      </c>
      <c r="B37" s="176" t="s">
        <v>254</v>
      </c>
      <c r="C37" s="221" t="s">
        <v>454</v>
      </c>
      <c r="D37" s="448" t="s">
        <v>366</v>
      </c>
      <c r="E37" s="448" t="s">
        <v>367</v>
      </c>
      <c r="F37" s="448" t="s">
        <v>366</v>
      </c>
      <c r="G37" s="448" t="s">
        <v>367</v>
      </c>
      <c r="H37" s="338">
        <v>18900</v>
      </c>
      <c r="I37" s="232">
        <f>финансир!M39</f>
        <v>16710.25</v>
      </c>
      <c r="J37" s="823" t="s">
        <v>426</v>
      </c>
      <c r="K37" s="823" t="s">
        <v>603</v>
      </c>
      <c r="L37" s="230"/>
      <c r="M37" s="233">
        <f t="shared" si="1"/>
        <v>0.88414021164021162</v>
      </c>
    </row>
    <row r="38" spans="1:14" ht="147.75" customHeight="1" x14ac:dyDescent="0.25">
      <c r="A38" s="175" t="s">
        <v>180</v>
      </c>
      <c r="B38" s="176" t="s">
        <v>303</v>
      </c>
      <c r="C38" s="221" t="s">
        <v>454</v>
      </c>
      <c r="D38" s="448" t="s">
        <v>366</v>
      </c>
      <c r="E38" s="448" t="s">
        <v>368</v>
      </c>
      <c r="F38" s="448" t="s">
        <v>366</v>
      </c>
      <c r="G38" s="448" t="s">
        <v>368</v>
      </c>
      <c r="H38" s="338">
        <v>1077.4000000000001</v>
      </c>
      <c r="I38" s="232">
        <f>финансир!M40</f>
        <v>1077.4000000000001</v>
      </c>
      <c r="J38" s="348" t="s">
        <v>482</v>
      </c>
      <c r="K38" s="348" t="s">
        <v>540</v>
      </c>
      <c r="L38" s="230"/>
      <c r="M38" s="233">
        <f t="shared" si="1"/>
        <v>1</v>
      </c>
      <c r="N38" s="167" t="s">
        <v>43</v>
      </c>
    </row>
    <row r="39" spans="1:14" ht="150.75" customHeight="1" x14ac:dyDescent="0.25">
      <c r="A39" s="175" t="s">
        <v>181</v>
      </c>
      <c r="B39" s="176" t="s">
        <v>304</v>
      </c>
      <c r="C39" s="221" t="s">
        <v>616</v>
      </c>
      <c r="D39" s="448" t="s">
        <v>366</v>
      </c>
      <c r="E39" s="448" t="s">
        <v>368</v>
      </c>
      <c r="F39" s="448" t="s">
        <v>366</v>
      </c>
      <c r="G39" s="448" t="s">
        <v>368</v>
      </c>
      <c r="H39" s="339">
        <v>84920</v>
      </c>
      <c r="I39" s="232">
        <f>финансир!M41</f>
        <v>83891.93</v>
      </c>
      <c r="J39" s="823" t="s">
        <v>483</v>
      </c>
      <c r="K39" s="823" t="s">
        <v>577</v>
      </c>
      <c r="L39" s="230"/>
      <c r="M39" s="233">
        <f t="shared" si="1"/>
        <v>0.98789366462552985</v>
      </c>
    </row>
    <row r="40" spans="1:14" ht="128.25" customHeight="1" x14ac:dyDescent="0.25">
      <c r="A40" s="175" t="s">
        <v>182</v>
      </c>
      <c r="B40" s="176" t="s">
        <v>305</v>
      </c>
      <c r="C40" s="221" t="s">
        <v>455</v>
      </c>
      <c r="D40" s="448" t="s">
        <v>367</v>
      </c>
      <c r="E40" s="448" t="s">
        <v>367</v>
      </c>
      <c r="F40" s="448" t="s">
        <v>367</v>
      </c>
      <c r="G40" s="448" t="s">
        <v>367</v>
      </c>
      <c r="H40" s="338">
        <v>0</v>
      </c>
      <c r="I40" s="238">
        <f>финансир!M42</f>
        <v>0</v>
      </c>
      <c r="J40" s="819" t="s">
        <v>120</v>
      </c>
      <c r="K40" s="748" t="s">
        <v>120</v>
      </c>
      <c r="L40" s="237"/>
      <c r="M40" s="233" t="e">
        <f t="shared" si="1"/>
        <v>#DIV/0!</v>
      </c>
    </row>
    <row r="41" spans="1:14" ht="150" customHeight="1" x14ac:dyDescent="0.25">
      <c r="A41" s="175" t="s">
        <v>183</v>
      </c>
      <c r="B41" s="176" t="s">
        <v>306</v>
      </c>
      <c r="C41" s="221" t="s">
        <v>616</v>
      </c>
      <c r="D41" s="448" t="s">
        <v>366</v>
      </c>
      <c r="E41" s="448" t="s">
        <v>368</v>
      </c>
      <c r="F41" s="448" t="s">
        <v>366</v>
      </c>
      <c r="G41" s="448" t="s">
        <v>368</v>
      </c>
      <c r="H41" s="339">
        <v>277.10000000000002</v>
      </c>
      <c r="I41" s="232">
        <f>финансир!M43</f>
        <v>196.53</v>
      </c>
      <c r="J41" s="823" t="s">
        <v>427</v>
      </c>
      <c r="K41" s="823" t="s">
        <v>578</v>
      </c>
      <c r="L41" s="230"/>
      <c r="M41" s="233">
        <f t="shared" si="1"/>
        <v>0.70923854204258385</v>
      </c>
    </row>
    <row r="42" spans="1:14" s="244" customFormat="1" ht="47.25" customHeight="1" x14ac:dyDescent="0.25">
      <c r="A42" s="175" t="s">
        <v>184</v>
      </c>
      <c r="B42" s="176" t="s">
        <v>445</v>
      </c>
      <c r="C42" s="239"/>
      <c r="D42" s="240"/>
      <c r="E42" s="240"/>
      <c r="F42" s="240"/>
      <c r="G42" s="240"/>
      <c r="H42" s="338"/>
      <c r="I42" s="241"/>
      <c r="J42" s="448"/>
      <c r="K42" s="823"/>
      <c r="L42" s="242"/>
      <c r="M42" s="243" t="e">
        <f t="shared" si="1"/>
        <v>#DIV/0!</v>
      </c>
    </row>
    <row r="43" spans="1:14" ht="141" customHeight="1" x14ac:dyDescent="0.25">
      <c r="A43" s="175" t="s">
        <v>185</v>
      </c>
      <c r="B43" s="176" t="s">
        <v>103</v>
      </c>
      <c r="C43" s="221" t="s">
        <v>616</v>
      </c>
      <c r="D43" s="448" t="s">
        <v>366</v>
      </c>
      <c r="E43" s="448" t="s">
        <v>367</v>
      </c>
      <c r="F43" s="448" t="s">
        <v>366</v>
      </c>
      <c r="G43" s="448" t="s">
        <v>367</v>
      </c>
      <c r="H43" s="339">
        <v>49.17</v>
      </c>
      <c r="I43" s="232">
        <f>финансир!M45</f>
        <v>45.48</v>
      </c>
      <c r="J43" s="823" t="s">
        <v>428</v>
      </c>
      <c r="K43" s="823" t="s">
        <v>579</v>
      </c>
      <c r="L43" s="245"/>
      <c r="M43" s="233">
        <f t="shared" si="1"/>
        <v>0.92495424039048191</v>
      </c>
    </row>
    <row r="44" spans="1:14" ht="135" customHeight="1" x14ac:dyDescent="0.25">
      <c r="A44" s="175" t="s">
        <v>186</v>
      </c>
      <c r="B44" s="176" t="s">
        <v>104</v>
      </c>
      <c r="C44" s="221" t="s">
        <v>454</v>
      </c>
      <c r="D44" s="448" t="s">
        <v>366</v>
      </c>
      <c r="E44" s="448" t="s">
        <v>369</v>
      </c>
      <c r="F44" s="448" t="s">
        <v>366</v>
      </c>
      <c r="G44" s="448" t="s">
        <v>369</v>
      </c>
      <c r="H44" s="340">
        <v>629.29999999999995</v>
      </c>
      <c r="I44" s="232">
        <f>финансир!M46</f>
        <v>404.69</v>
      </c>
      <c r="J44" s="823" t="s">
        <v>484</v>
      </c>
      <c r="K44" s="359" t="s">
        <v>538</v>
      </c>
      <c r="L44" s="230"/>
      <c r="M44" s="233">
        <f t="shared" si="1"/>
        <v>0.64307961226759891</v>
      </c>
    </row>
    <row r="45" spans="1:14" ht="147" customHeight="1" x14ac:dyDescent="0.25">
      <c r="A45" s="175" t="s">
        <v>187</v>
      </c>
      <c r="B45" s="176" t="s">
        <v>308</v>
      </c>
      <c r="C45" s="221" t="s">
        <v>616</v>
      </c>
      <c r="D45" s="448" t="s">
        <v>366</v>
      </c>
      <c r="E45" s="448" t="s">
        <v>367</v>
      </c>
      <c r="F45" s="448" t="s">
        <v>366</v>
      </c>
      <c r="G45" s="448" t="s">
        <v>367</v>
      </c>
      <c r="H45" s="339">
        <v>3874.3</v>
      </c>
      <c r="I45" s="232">
        <f>финансир!M47</f>
        <v>3435.5</v>
      </c>
      <c r="J45" s="823" t="s">
        <v>485</v>
      </c>
      <c r="K45" s="823" t="s">
        <v>580</v>
      </c>
      <c r="L45" s="230"/>
      <c r="M45" s="233">
        <f t="shared" si="1"/>
        <v>0.88674083060165698</v>
      </c>
    </row>
    <row r="46" spans="1:14" ht="147" customHeight="1" x14ac:dyDescent="0.25">
      <c r="A46" s="175" t="s">
        <v>188</v>
      </c>
      <c r="B46" s="176" t="s">
        <v>105</v>
      </c>
      <c r="C46" s="221" t="s">
        <v>616</v>
      </c>
      <c r="D46" s="448" t="s">
        <v>367</v>
      </c>
      <c r="E46" s="448" t="s">
        <v>367</v>
      </c>
      <c r="F46" s="448" t="s">
        <v>367</v>
      </c>
      <c r="G46" s="448" t="s">
        <v>367</v>
      </c>
      <c r="H46" s="338" t="s">
        <v>120</v>
      </c>
      <c r="I46" s="238">
        <f>финансир!M48</f>
        <v>0</v>
      </c>
      <c r="J46" s="819" t="s">
        <v>120</v>
      </c>
      <c r="K46" s="359" t="s">
        <v>421</v>
      </c>
      <c r="L46" s="237"/>
      <c r="M46" s="233" t="e">
        <f t="shared" si="1"/>
        <v>#VALUE!</v>
      </c>
    </row>
    <row r="47" spans="1:14" ht="136.5" customHeight="1" x14ac:dyDescent="0.25">
      <c r="A47" s="175" t="s">
        <v>189</v>
      </c>
      <c r="B47" s="826" t="s">
        <v>207</v>
      </c>
      <c r="C47" s="221" t="s">
        <v>454</v>
      </c>
      <c r="D47" s="448" t="s">
        <v>366</v>
      </c>
      <c r="E47" s="448" t="s">
        <v>367</v>
      </c>
      <c r="F47" s="448" t="s">
        <v>366</v>
      </c>
      <c r="G47" s="448" t="s">
        <v>367</v>
      </c>
      <c r="H47" s="338">
        <v>3877.5475399999996</v>
      </c>
      <c r="I47" s="232">
        <f>финансир!L49+финансир!M49</f>
        <v>3843.1400000000003</v>
      </c>
      <c r="J47" s="823" t="s">
        <v>429</v>
      </c>
      <c r="K47" s="823" t="s">
        <v>556</v>
      </c>
      <c r="L47" s="237"/>
      <c r="M47" s="233">
        <f t="shared" si="1"/>
        <v>0.99112646856162101</v>
      </c>
    </row>
    <row r="48" spans="1:14" ht="141" customHeight="1" x14ac:dyDescent="0.25">
      <c r="A48" s="175" t="s">
        <v>190</v>
      </c>
      <c r="B48" s="826" t="s">
        <v>557</v>
      </c>
      <c r="C48" s="221" t="s">
        <v>454</v>
      </c>
      <c r="D48" s="448" t="s">
        <v>366</v>
      </c>
      <c r="E48" s="448" t="s">
        <v>367</v>
      </c>
      <c r="F48" s="448" t="s">
        <v>366</v>
      </c>
      <c r="G48" s="448" t="s">
        <v>367</v>
      </c>
      <c r="H48" s="338">
        <v>39.71</v>
      </c>
      <c r="I48" s="232">
        <f>финансир!M50</f>
        <v>21.01</v>
      </c>
      <c r="J48" s="823" t="s">
        <v>430</v>
      </c>
      <c r="K48" s="823" t="s">
        <v>581</v>
      </c>
      <c r="L48" s="237"/>
      <c r="M48" s="233">
        <f t="shared" si="1"/>
        <v>0.52908587257617734</v>
      </c>
    </row>
    <row r="49" spans="1:13" ht="140.25" customHeight="1" x14ac:dyDescent="0.25">
      <c r="A49" s="175" t="s">
        <v>191</v>
      </c>
      <c r="B49" s="176" t="s">
        <v>411</v>
      </c>
      <c r="C49" s="221" t="s">
        <v>454</v>
      </c>
      <c r="D49" s="448" t="s">
        <v>368</v>
      </c>
      <c r="E49" s="448" t="s">
        <v>367</v>
      </c>
      <c r="F49" s="448" t="s">
        <v>368</v>
      </c>
      <c r="G49" s="448" t="s">
        <v>367</v>
      </c>
      <c r="H49" s="339">
        <v>1732.59</v>
      </c>
      <c r="I49" s="232">
        <f>финансир!L51</f>
        <v>1177.1300000000001</v>
      </c>
      <c r="J49" s="348" t="s">
        <v>486</v>
      </c>
      <c r="K49" s="348" t="s">
        <v>543</v>
      </c>
      <c r="L49" s="237"/>
      <c r="M49" s="233">
        <f t="shared" si="1"/>
        <v>0.67940482168314498</v>
      </c>
    </row>
    <row r="50" spans="1:13" ht="140.25" customHeight="1" x14ac:dyDescent="0.25">
      <c r="A50" s="175" t="s">
        <v>192</v>
      </c>
      <c r="B50" s="176" t="str">
        <f>финансир!B52</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0" s="221" t="s">
        <v>454</v>
      </c>
      <c r="D50" s="448" t="s">
        <v>368</v>
      </c>
      <c r="E50" s="448" t="s">
        <v>367</v>
      </c>
      <c r="F50" s="448" t="s">
        <v>368</v>
      </c>
      <c r="G50" s="448" t="s">
        <v>367</v>
      </c>
      <c r="H50" s="339">
        <v>2310.12</v>
      </c>
      <c r="I50" s="232">
        <f>финансир!L52</f>
        <v>3531.38</v>
      </c>
      <c r="J50" s="348" t="s">
        <v>487</v>
      </c>
      <c r="K50" s="348" t="s">
        <v>544</v>
      </c>
      <c r="L50" s="237"/>
      <c r="M50" s="233">
        <f t="shared" si="1"/>
        <v>1.5286565200076188</v>
      </c>
    </row>
    <row r="51" spans="1:13" ht="149.25" customHeight="1" x14ac:dyDescent="0.25">
      <c r="A51" s="175" t="s">
        <v>193</v>
      </c>
      <c r="B51" s="176" t="s">
        <v>107</v>
      </c>
      <c r="C51" s="221" t="s">
        <v>616</v>
      </c>
      <c r="D51" s="448" t="s">
        <v>366</v>
      </c>
      <c r="E51" s="448" t="s">
        <v>367</v>
      </c>
      <c r="F51" s="448" t="s">
        <v>366</v>
      </c>
      <c r="G51" s="448" t="s">
        <v>367</v>
      </c>
      <c r="H51" s="952">
        <v>107181.57</v>
      </c>
      <c r="I51" s="232">
        <f>финансир!L53</f>
        <v>106907.79</v>
      </c>
      <c r="J51" s="823" t="s">
        <v>488</v>
      </c>
      <c r="K51" s="823" t="s">
        <v>545</v>
      </c>
      <c r="L51" s="230"/>
      <c r="M51" s="233">
        <f t="shared" si="1"/>
        <v>0.9974456429402927</v>
      </c>
    </row>
    <row r="52" spans="1:13" ht="149.25" customHeight="1" x14ac:dyDescent="0.25">
      <c r="A52" s="175" t="s">
        <v>194</v>
      </c>
      <c r="B52" s="176" t="s">
        <v>309</v>
      </c>
      <c r="C52" s="221" t="s">
        <v>616</v>
      </c>
      <c r="D52" s="448" t="s">
        <v>366</v>
      </c>
      <c r="E52" s="448" t="s">
        <v>367</v>
      </c>
      <c r="F52" s="448" t="s">
        <v>366</v>
      </c>
      <c r="G52" s="448" t="s">
        <v>367</v>
      </c>
      <c r="H52" s="339">
        <v>85.669999999999987</v>
      </c>
      <c r="I52" s="232">
        <f>финансир!L54</f>
        <v>85.67</v>
      </c>
      <c r="J52" s="823" t="s">
        <v>50</v>
      </c>
      <c r="K52" s="823" t="s">
        <v>546</v>
      </c>
      <c r="L52" s="230"/>
      <c r="M52" s="233">
        <f t="shared" si="1"/>
        <v>1.0000000000000002</v>
      </c>
    </row>
    <row r="53" spans="1:13" ht="135.75" customHeight="1" x14ac:dyDescent="0.25">
      <c r="A53" s="175" t="s">
        <v>208</v>
      </c>
      <c r="B53" s="176" t="s">
        <v>310</v>
      </c>
      <c r="C53" s="221" t="s">
        <v>616</v>
      </c>
      <c r="D53" s="448" t="s">
        <v>366</v>
      </c>
      <c r="E53" s="448" t="s">
        <v>367</v>
      </c>
      <c r="F53" s="448" t="s">
        <v>366</v>
      </c>
      <c r="G53" s="448" t="s">
        <v>367</v>
      </c>
      <c r="H53" s="339">
        <v>500744.82</v>
      </c>
      <c r="I53" s="232">
        <f>финансир!L55</f>
        <v>493337.44</v>
      </c>
      <c r="J53" s="823" t="s">
        <v>431</v>
      </c>
      <c r="K53" s="823" t="s">
        <v>547</v>
      </c>
      <c r="L53" s="230"/>
      <c r="M53" s="233">
        <f t="shared" si="1"/>
        <v>0.98520727583362722</v>
      </c>
    </row>
    <row r="54" spans="1:13" ht="150" customHeight="1" x14ac:dyDescent="0.25">
      <c r="A54" s="175" t="s">
        <v>71</v>
      </c>
      <c r="B54" s="176" t="s">
        <v>195</v>
      </c>
      <c r="C54" s="221" t="s">
        <v>616</v>
      </c>
      <c r="D54" s="448" t="s">
        <v>366</v>
      </c>
      <c r="E54" s="448" t="s">
        <v>367</v>
      </c>
      <c r="F54" s="448" t="s">
        <v>366</v>
      </c>
      <c r="G54" s="448" t="s">
        <v>367</v>
      </c>
      <c r="H54" s="338">
        <v>15467.68</v>
      </c>
      <c r="I54" s="232">
        <f>финансир!L56</f>
        <v>15508.41</v>
      </c>
      <c r="J54" s="823" t="s">
        <v>432</v>
      </c>
      <c r="K54" s="823" t="s">
        <v>548</v>
      </c>
      <c r="L54" s="230"/>
      <c r="M54" s="233">
        <f t="shared" si="1"/>
        <v>1.0026332326502747</v>
      </c>
    </row>
    <row r="55" spans="1:13" ht="148.5" customHeight="1" x14ac:dyDescent="0.25">
      <c r="A55" s="175" t="s">
        <v>535</v>
      </c>
      <c r="B55" s="176" t="s">
        <v>311</v>
      </c>
      <c r="C55" s="221" t="s">
        <v>616</v>
      </c>
      <c r="D55" s="448" t="s">
        <v>366</v>
      </c>
      <c r="E55" s="448" t="s">
        <v>367</v>
      </c>
      <c r="F55" s="448" t="s">
        <v>366</v>
      </c>
      <c r="G55" s="448" t="s">
        <v>367</v>
      </c>
      <c r="H55" s="339">
        <v>178.81</v>
      </c>
      <c r="I55" s="232">
        <f>финансир!L57</f>
        <v>185.29</v>
      </c>
      <c r="J55" s="823" t="s">
        <v>489</v>
      </c>
      <c r="K55" s="359" t="s">
        <v>542</v>
      </c>
      <c r="L55" s="230"/>
      <c r="M55" s="233">
        <f t="shared" si="1"/>
        <v>1.0362395839158882</v>
      </c>
    </row>
    <row r="56" spans="1:13" ht="33.75" customHeight="1" x14ac:dyDescent="0.25">
      <c r="A56" s="177" t="s">
        <v>196</v>
      </c>
      <c r="B56" s="178" t="s">
        <v>197</v>
      </c>
      <c r="C56" s="249"/>
      <c r="D56" s="448"/>
      <c r="E56" s="448"/>
      <c r="F56" s="230"/>
      <c r="G56" s="230"/>
      <c r="H56" s="246">
        <f>H57+H58+H59</f>
        <v>9196.23</v>
      </c>
      <c r="I56" s="246">
        <f>I57+I58+I59</f>
        <v>8676.66</v>
      </c>
      <c r="J56" s="823"/>
      <c r="K56" s="359"/>
      <c r="L56" s="230"/>
      <c r="M56" s="233">
        <f>I56/H56</f>
        <v>0.94350184803990333</v>
      </c>
    </row>
    <row r="57" spans="1:13" ht="195.75" customHeight="1" x14ac:dyDescent="0.25">
      <c r="A57" s="175" t="s">
        <v>110</v>
      </c>
      <c r="B57" s="826" t="s">
        <v>360</v>
      </c>
      <c r="C57" s="220" t="s">
        <v>455</v>
      </c>
      <c r="D57" s="448" t="s">
        <v>366</v>
      </c>
      <c r="E57" s="448" t="s">
        <v>367</v>
      </c>
      <c r="F57" s="448" t="s">
        <v>366</v>
      </c>
      <c r="G57" s="448" t="s">
        <v>367</v>
      </c>
      <c r="H57" s="339">
        <v>8749.5</v>
      </c>
      <c r="I57" s="232">
        <f>финансир!M59</f>
        <v>8629.85</v>
      </c>
      <c r="J57" s="359" t="s">
        <v>405</v>
      </c>
      <c r="K57" s="928" t="s">
        <v>605</v>
      </c>
      <c r="L57" s="230"/>
      <c r="M57" s="233">
        <f t="shared" si="1"/>
        <v>0.98632493285330591</v>
      </c>
    </row>
    <row r="58" spans="1:13" ht="179.25" customHeight="1" x14ac:dyDescent="0.25">
      <c r="A58" s="175" t="s">
        <v>111</v>
      </c>
      <c r="B58" s="826" t="s">
        <v>406</v>
      </c>
      <c r="C58" s="220" t="s">
        <v>455</v>
      </c>
      <c r="D58" s="448" t="s">
        <v>366</v>
      </c>
      <c r="E58" s="448" t="s">
        <v>366</v>
      </c>
      <c r="F58" s="448" t="s">
        <v>366</v>
      </c>
      <c r="G58" s="448" t="s">
        <v>366</v>
      </c>
      <c r="H58" s="339">
        <v>446.73</v>
      </c>
      <c r="I58" s="232">
        <f>финансир!M60</f>
        <v>46.81</v>
      </c>
      <c r="J58" s="359" t="s">
        <v>490</v>
      </c>
      <c r="K58" s="823" t="s">
        <v>619</v>
      </c>
      <c r="L58" s="230"/>
      <c r="M58" s="233">
        <f t="shared" si="1"/>
        <v>0.10478365007946634</v>
      </c>
    </row>
    <row r="59" spans="1:13" ht="207.75" customHeight="1" x14ac:dyDescent="0.25">
      <c r="A59" s="175" t="s">
        <v>31</v>
      </c>
      <c r="B59" s="826" t="s">
        <v>46</v>
      </c>
      <c r="C59" s="220" t="s">
        <v>458</v>
      </c>
      <c r="D59" s="448" t="s">
        <v>369</v>
      </c>
      <c r="E59" s="448" t="s">
        <v>367</v>
      </c>
      <c r="F59" s="448" t="s">
        <v>369</v>
      </c>
      <c r="G59" s="448" t="s">
        <v>367</v>
      </c>
      <c r="H59" s="339">
        <v>0</v>
      </c>
      <c r="I59" s="232">
        <v>0</v>
      </c>
      <c r="J59" s="748" t="s">
        <v>120</v>
      </c>
      <c r="K59" s="432" t="s">
        <v>451</v>
      </c>
      <c r="L59" s="230"/>
      <c r="M59" s="233"/>
    </row>
    <row r="60" spans="1:13" ht="42.75" customHeight="1" x14ac:dyDescent="0.25">
      <c r="A60" s="177" t="s">
        <v>141</v>
      </c>
      <c r="B60" s="178" t="s">
        <v>198</v>
      </c>
      <c r="C60" s="819"/>
      <c r="D60" s="230"/>
      <c r="E60" s="230"/>
      <c r="F60" s="230"/>
      <c r="G60" s="230"/>
      <c r="H60" s="246">
        <f>H61+H62+H63</f>
        <v>0</v>
      </c>
      <c r="I60" s="246">
        <f>I61+I62+I63</f>
        <v>0</v>
      </c>
      <c r="J60" s="359"/>
      <c r="K60" s="823"/>
      <c r="L60" s="230"/>
      <c r="M60" s="233" t="e">
        <f t="shared" si="1"/>
        <v>#DIV/0!</v>
      </c>
    </row>
    <row r="61" spans="1:13" ht="151.5" hidden="1" customHeight="1" x14ac:dyDescent="0.25">
      <c r="A61" s="180" t="s">
        <v>123</v>
      </c>
      <c r="B61" s="247" t="s">
        <v>362</v>
      </c>
      <c r="C61" s="953" t="s">
        <v>396</v>
      </c>
      <c r="D61" s="448" t="s">
        <v>366</v>
      </c>
      <c r="E61" s="448" t="s">
        <v>366</v>
      </c>
      <c r="F61" s="448" t="s">
        <v>366</v>
      </c>
      <c r="G61" s="448" t="s">
        <v>366</v>
      </c>
      <c r="H61" s="338"/>
      <c r="I61" s="248">
        <f>финансир!L63+финансир!M63</f>
        <v>0</v>
      </c>
      <c r="J61" s="823" t="s">
        <v>51</v>
      </c>
      <c r="K61" s="249" t="s">
        <v>44</v>
      </c>
      <c r="L61" s="249" t="s">
        <v>45</v>
      </c>
      <c r="M61" s="233" t="e">
        <f t="shared" si="1"/>
        <v>#DIV/0!</v>
      </c>
    </row>
    <row r="62" spans="1:13" s="459" customFormat="1" ht="393.75" customHeight="1" x14ac:dyDescent="0.25">
      <c r="A62" s="948" t="s">
        <v>130</v>
      </c>
      <c r="B62" s="954" t="s">
        <v>363</v>
      </c>
      <c r="C62" s="221" t="s">
        <v>459</v>
      </c>
      <c r="D62" s="224" t="s">
        <v>369</v>
      </c>
      <c r="E62" s="224" t="s">
        <v>369</v>
      </c>
      <c r="F62" s="224" t="s">
        <v>369</v>
      </c>
      <c r="G62" s="224" t="s">
        <v>369</v>
      </c>
      <c r="H62" s="338">
        <v>0</v>
      </c>
      <c r="I62" s="248">
        <f>финансир!L64+финансир!M64</f>
        <v>0</v>
      </c>
      <c r="J62" s="823" t="s">
        <v>491</v>
      </c>
      <c r="K62" s="944" t="s">
        <v>615</v>
      </c>
      <c r="L62" s="823"/>
      <c r="M62" s="233" t="e">
        <f t="shared" si="1"/>
        <v>#DIV/0!</v>
      </c>
    </row>
    <row r="63" spans="1:13" s="459" customFormat="1" ht="170.25" customHeight="1" x14ac:dyDescent="0.25">
      <c r="A63" s="948"/>
      <c r="B63" s="954"/>
      <c r="C63" s="307" t="s">
        <v>464</v>
      </c>
      <c r="D63" s="448" t="s">
        <v>367</v>
      </c>
      <c r="E63" s="448" t="s">
        <v>367</v>
      </c>
      <c r="F63" s="448" t="s">
        <v>367</v>
      </c>
      <c r="G63" s="448" t="s">
        <v>367</v>
      </c>
      <c r="H63" s="338">
        <v>0</v>
      </c>
      <c r="I63" s="248">
        <f>финансир!L65+финансир!M65</f>
        <v>0</v>
      </c>
      <c r="J63" s="823" t="s">
        <v>491</v>
      </c>
      <c r="K63" s="823" t="s">
        <v>614</v>
      </c>
      <c r="L63" s="918"/>
      <c r="M63" s="233" t="e">
        <f t="shared" si="1"/>
        <v>#DIV/0!</v>
      </c>
    </row>
    <row r="64" spans="1:13" ht="27" customHeight="1" x14ac:dyDescent="0.25">
      <c r="A64" s="870" t="s">
        <v>157</v>
      </c>
      <c r="B64" s="870"/>
      <c r="C64" s="819"/>
      <c r="D64" s="250"/>
      <c r="E64" s="267"/>
      <c r="F64" s="251"/>
      <c r="G64" s="251"/>
      <c r="H64" s="339"/>
      <c r="I64" s="232"/>
      <c r="J64" s="359"/>
      <c r="K64" s="919"/>
      <c r="L64" s="251"/>
      <c r="M64" s="233" t="e">
        <f t="shared" si="1"/>
        <v>#DIV/0!</v>
      </c>
    </row>
    <row r="65" spans="1:14" ht="143.25" customHeight="1" x14ac:dyDescent="0.25">
      <c r="A65" s="450"/>
      <c r="B65" s="826" t="s">
        <v>145</v>
      </c>
      <c r="C65" s="221" t="s">
        <v>460</v>
      </c>
      <c r="D65" s="250"/>
      <c r="E65" s="252"/>
      <c r="F65" s="253"/>
      <c r="G65" s="253"/>
      <c r="H65" s="339" t="s">
        <v>143</v>
      </c>
      <c r="I65" s="232" t="s">
        <v>143</v>
      </c>
      <c r="J65" s="955">
        <f>'Целевые индикаторы '!D8</f>
        <v>4.5999999999999996</v>
      </c>
      <c r="K65" s="357">
        <f>'Целевые индикаторы '!E8</f>
        <v>4.5999999999999996</v>
      </c>
      <c r="L65" s="449" t="str">
        <f>'Целевые индикаторы '!G8</f>
        <v>За I полугодие 2018 года значение целевого индикатора выполнено</v>
      </c>
      <c r="M65" s="233" t="e">
        <f t="shared" si="1"/>
        <v>#VALUE!</v>
      </c>
    </row>
    <row r="66" spans="1:14" ht="144.75" customHeight="1" x14ac:dyDescent="0.25">
      <c r="A66" s="450"/>
      <c r="B66" s="826" t="s">
        <v>146</v>
      </c>
      <c r="C66" s="221" t="s">
        <v>460</v>
      </c>
      <c r="D66" s="250"/>
      <c r="E66" s="252"/>
      <c r="F66" s="253"/>
      <c r="G66" s="253"/>
      <c r="H66" s="339" t="s">
        <v>143</v>
      </c>
      <c r="I66" s="232" t="s">
        <v>143</v>
      </c>
      <c r="J66" s="249">
        <f>'Целевые индикаторы '!D9</f>
        <v>0.5</v>
      </c>
      <c r="K66" s="358">
        <f>'Целевые индикаторы '!E9</f>
        <v>0.5</v>
      </c>
      <c r="L66" s="449" t="str">
        <f>'Целевые индикаторы '!G9</f>
        <v>За I полугодие 2018 года значение целевого индикатора выполнено</v>
      </c>
      <c r="M66" s="233" t="e">
        <f t="shared" si="1"/>
        <v>#VALUE!</v>
      </c>
    </row>
    <row r="67" spans="1:14" ht="108" customHeight="1" x14ac:dyDescent="0.25">
      <c r="A67" s="450"/>
      <c r="B67" s="826" t="s">
        <v>158</v>
      </c>
      <c r="C67" s="221" t="s">
        <v>461</v>
      </c>
      <c r="D67" s="250"/>
      <c r="E67" s="252"/>
      <c r="F67" s="253"/>
      <c r="G67" s="253"/>
      <c r="H67" s="339" t="s">
        <v>143</v>
      </c>
      <c r="I67" s="232" t="s">
        <v>143</v>
      </c>
      <c r="J67" s="416">
        <f>'Целевые индикаторы '!D10</f>
        <v>99</v>
      </c>
      <c r="K67" s="416">
        <f>'Целевые индикаторы '!E10</f>
        <v>100</v>
      </c>
      <c r="L67" s="449" t="str">
        <f>'Целевые индикаторы '!G10</f>
        <v>За I полугодие 2018 года значение целевого индикатора выполнено</v>
      </c>
      <c r="M67" s="233" t="e">
        <f t="shared" si="1"/>
        <v>#VALUE!</v>
      </c>
      <c r="N67" s="171">
        <v>449578</v>
      </c>
    </row>
    <row r="68" spans="1:14" ht="108" customHeight="1" x14ac:dyDescent="0.25">
      <c r="A68" s="450"/>
      <c r="B68" s="826" t="s">
        <v>409</v>
      </c>
      <c r="C68" s="220" t="s">
        <v>458</v>
      </c>
      <c r="D68" s="250"/>
      <c r="E68" s="252"/>
      <c r="F68" s="253"/>
      <c r="G68" s="253"/>
      <c r="H68" s="339" t="s">
        <v>143</v>
      </c>
      <c r="I68" s="232" t="s">
        <v>143</v>
      </c>
      <c r="J68" s="416">
        <f>'Целевые индикаторы '!D11</f>
        <v>10315</v>
      </c>
      <c r="K68" s="432">
        <f>'Целевые индикаторы '!E11</f>
        <v>0</v>
      </c>
      <c r="L68" s="449" t="str">
        <f>'Целевые индикаторы '!G11</f>
        <v>В настоящее время проект постановления Правительства находится на стадии согласования, данная мера социальной поддержки не предоставляется. В связи с этим целевой индикатор не полнен</v>
      </c>
      <c r="M68" s="233"/>
      <c r="N68" s="171"/>
    </row>
    <row r="69" spans="1:14" ht="141" customHeight="1" x14ac:dyDescent="0.25">
      <c r="A69" s="450"/>
      <c r="B69" s="826" t="s">
        <v>240</v>
      </c>
      <c r="C69" s="220" t="s">
        <v>617</v>
      </c>
      <c r="D69" s="250"/>
      <c r="E69" s="252"/>
      <c r="F69" s="253"/>
      <c r="G69" s="253"/>
      <c r="H69" s="339"/>
      <c r="I69" s="232"/>
      <c r="J69" s="416">
        <f>'Целевые индикаторы '!D33</f>
        <v>60</v>
      </c>
      <c r="K69" s="416">
        <f>'Целевые индикаторы '!E33</f>
        <v>60</v>
      </c>
      <c r="L69" s="449" t="str">
        <f>'Целевые индикаторы '!G33</f>
        <v>За I полугодие 2018 года значение целевого индикатора выполнено</v>
      </c>
      <c r="M69" s="233" t="e">
        <f t="shared" si="1"/>
        <v>#DIV/0!</v>
      </c>
    </row>
    <row r="70" spans="1:14" ht="15.75" x14ac:dyDescent="0.25">
      <c r="A70" s="254">
        <v>2</v>
      </c>
      <c r="B70" s="255" t="s">
        <v>140</v>
      </c>
      <c r="C70" s="256"/>
      <c r="D70" s="257"/>
      <c r="E70" s="257"/>
      <c r="F70" s="257"/>
      <c r="G70" s="257"/>
      <c r="H70" s="341">
        <f>H71</f>
        <v>1443493.0703999999</v>
      </c>
      <c r="I70" s="226">
        <f>I71</f>
        <v>1324262.3400000001</v>
      </c>
      <c r="J70" s="258"/>
      <c r="K70" s="920"/>
      <c r="L70" s="259"/>
      <c r="M70" s="233">
        <f t="shared" si="1"/>
        <v>0.91740124504583853</v>
      </c>
    </row>
    <row r="71" spans="1:14" ht="35.25" customHeight="1" x14ac:dyDescent="0.25">
      <c r="A71" s="956" t="s">
        <v>199</v>
      </c>
      <c r="B71" s="467" t="s">
        <v>160</v>
      </c>
      <c r="C71" s="256"/>
      <c r="D71" s="257"/>
      <c r="E71" s="257"/>
      <c r="F71" s="257"/>
      <c r="G71" s="257"/>
      <c r="H71" s="341">
        <f>H72+H73+H74+H75+H76+H77+H78+H79+H80+H81+H82+H83+H84+H85+H86+H87+H88+H89+H90+H91+H92+H93+H94+H95+H96+H97</f>
        <v>1443493.0703999999</v>
      </c>
      <c r="I71" s="226">
        <f>I72+I73+I74+I75+I76+I77+I78+I79+I80+I81+I82+I83+I84+I85+I86+I87+I88+I89+I90+I91+I92+I93+I94+I95+I96+I97</f>
        <v>1324262.3400000001</v>
      </c>
      <c r="J71" s="258"/>
      <c r="K71" s="920"/>
      <c r="L71" s="259"/>
      <c r="M71" s="233">
        <f t="shared" si="1"/>
        <v>0.91740124504583853</v>
      </c>
      <c r="N71" s="181">
        <f>I70-финансир!M95-финансир!L95</f>
        <v>1314769.26</v>
      </c>
    </row>
    <row r="72" spans="1:14" ht="143.25" customHeight="1" x14ac:dyDescent="0.25">
      <c r="A72" s="175" t="s">
        <v>273</v>
      </c>
      <c r="B72" s="176" t="s">
        <v>312</v>
      </c>
      <c r="C72" s="221" t="s">
        <v>616</v>
      </c>
      <c r="D72" s="448" t="s">
        <v>366</v>
      </c>
      <c r="E72" s="448" t="s">
        <v>367</v>
      </c>
      <c r="F72" s="448" t="s">
        <v>366</v>
      </c>
      <c r="G72" s="448" t="s">
        <v>367</v>
      </c>
      <c r="H72" s="338">
        <v>169755</v>
      </c>
      <c r="I72" s="232">
        <f>финансир!M70</f>
        <v>143530.75</v>
      </c>
      <c r="J72" s="348" t="s">
        <v>433</v>
      </c>
      <c r="K72" s="823" t="s">
        <v>582</v>
      </c>
      <c r="L72" s="230"/>
      <c r="M72" s="233">
        <f t="shared" si="1"/>
        <v>0.84551706871667998</v>
      </c>
    </row>
    <row r="73" spans="1:14" ht="101.25" customHeight="1" x14ac:dyDescent="0.25">
      <c r="A73" s="175" t="s">
        <v>274</v>
      </c>
      <c r="B73" s="176" t="s">
        <v>313</v>
      </c>
      <c r="C73" s="221" t="s">
        <v>462</v>
      </c>
      <c r="D73" s="448" t="s">
        <v>366</v>
      </c>
      <c r="E73" s="448" t="s">
        <v>369</v>
      </c>
      <c r="F73" s="448" t="s">
        <v>366</v>
      </c>
      <c r="G73" s="448" t="s">
        <v>369</v>
      </c>
      <c r="H73" s="338">
        <v>1400</v>
      </c>
      <c r="I73" s="232">
        <f>финансир!M71</f>
        <v>1100</v>
      </c>
      <c r="J73" s="823" t="s">
        <v>492</v>
      </c>
      <c r="K73" s="823" t="s">
        <v>591</v>
      </c>
      <c r="L73" s="249" t="s">
        <v>387</v>
      </c>
      <c r="M73" s="233">
        <f t="shared" si="1"/>
        <v>0.7857142857142857</v>
      </c>
    </row>
    <row r="74" spans="1:14" ht="101.25" customHeight="1" x14ac:dyDescent="0.25">
      <c r="A74" s="175" t="s">
        <v>275</v>
      </c>
      <c r="B74" s="176" t="s">
        <v>112</v>
      </c>
      <c r="C74" s="221" t="s">
        <v>462</v>
      </c>
      <c r="D74" s="448" t="s">
        <v>366</v>
      </c>
      <c r="E74" s="448" t="s">
        <v>369</v>
      </c>
      <c r="F74" s="448" t="s">
        <v>366</v>
      </c>
      <c r="G74" s="448" t="s">
        <v>369</v>
      </c>
      <c r="H74" s="338">
        <v>1936.8</v>
      </c>
      <c r="I74" s="232">
        <f>финансир!M72</f>
        <v>1914.91</v>
      </c>
      <c r="J74" s="348" t="s">
        <v>493</v>
      </c>
      <c r="K74" s="823" t="s">
        <v>592</v>
      </c>
      <c r="L74" s="247" t="s">
        <v>94</v>
      </c>
      <c r="M74" s="233">
        <f t="shared" si="1"/>
        <v>0.98869785212722017</v>
      </c>
    </row>
    <row r="75" spans="1:14" ht="121.5" customHeight="1" x14ac:dyDescent="0.25">
      <c r="A75" s="175" t="s">
        <v>276</v>
      </c>
      <c r="B75" s="176" t="s">
        <v>314</v>
      </c>
      <c r="C75" s="221" t="s">
        <v>462</v>
      </c>
      <c r="D75" s="448" t="s">
        <v>366</v>
      </c>
      <c r="E75" s="448" t="s">
        <v>367</v>
      </c>
      <c r="F75" s="448" t="s">
        <v>366</v>
      </c>
      <c r="G75" s="448" t="s">
        <v>367</v>
      </c>
      <c r="H75" s="338">
        <v>2879.13</v>
      </c>
      <c r="I75" s="232">
        <f>финансир!M73</f>
        <v>481.71</v>
      </c>
      <c r="J75" s="348" t="s">
        <v>494</v>
      </c>
      <c r="K75" s="823" t="s">
        <v>593</v>
      </c>
      <c r="L75" s="247" t="s">
        <v>10</v>
      </c>
      <c r="M75" s="233">
        <f t="shared" si="1"/>
        <v>0.16731095851871919</v>
      </c>
    </row>
    <row r="76" spans="1:14" ht="123" customHeight="1" x14ac:dyDescent="0.25">
      <c r="A76" s="175" t="s">
        <v>277</v>
      </c>
      <c r="B76" s="176" t="s">
        <v>114</v>
      </c>
      <c r="C76" s="221" t="s">
        <v>462</v>
      </c>
      <c r="D76" s="448" t="s">
        <v>366</v>
      </c>
      <c r="E76" s="448" t="s">
        <v>367</v>
      </c>
      <c r="F76" s="448" t="s">
        <v>366</v>
      </c>
      <c r="G76" s="448" t="s">
        <v>367</v>
      </c>
      <c r="H76" s="338">
        <v>0</v>
      </c>
      <c r="I76" s="232">
        <f>финансир!M74</f>
        <v>0</v>
      </c>
      <c r="J76" s="260" t="s">
        <v>495</v>
      </c>
      <c r="K76" s="823" t="s">
        <v>594</v>
      </c>
      <c r="L76" s="450"/>
      <c r="M76" s="233" t="e">
        <f t="shared" si="1"/>
        <v>#DIV/0!</v>
      </c>
    </row>
    <row r="77" spans="1:14" ht="108.75" customHeight="1" x14ac:dyDescent="0.25">
      <c r="A77" s="175" t="s">
        <v>108</v>
      </c>
      <c r="B77" s="176" t="s">
        <v>115</v>
      </c>
      <c r="C77" s="221" t="s">
        <v>462</v>
      </c>
      <c r="D77" s="448" t="s">
        <v>368</v>
      </c>
      <c r="E77" s="448" t="s">
        <v>368</v>
      </c>
      <c r="F77" s="448" t="s">
        <v>368</v>
      </c>
      <c r="G77" s="448" t="s">
        <v>368</v>
      </c>
      <c r="H77" s="338">
        <v>613.6</v>
      </c>
      <c r="I77" s="232">
        <f>финансир!M75</f>
        <v>613.6</v>
      </c>
      <c r="J77" s="348" t="s">
        <v>496</v>
      </c>
      <c r="K77" s="823" t="s">
        <v>595</v>
      </c>
      <c r="L77" s="247" t="s">
        <v>9</v>
      </c>
      <c r="M77" s="233">
        <f t="shared" si="1"/>
        <v>1</v>
      </c>
    </row>
    <row r="78" spans="1:14" ht="150" customHeight="1" x14ac:dyDescent="0.25">
      <c r="A78" s="175" t="s">
        <v>109</v>
      </c>
      <c r="B78" s="176" t="s">
        <v>317</v>
      </c>
      <c r="C78" s="221" t="s">
        <v>616</v>
      </c>
      <c r="D78" s="448" t="s">
        <v>366</v>
      </c>
      <c r="E78" s="448" t="s">
        <v>369</v>
      </c>
      <c r="F78" s="448" t="s">
        <v>366</v>
      </c>
      <c r="G78" s="448" t="s">
        <v>369</v>
      </c>
      <c r="H78" s="340">
        <v>96829</v>
      </c>
      <c r="I78" s="232">
        <f>финансир!M76</f>
        <v>81794.19</v>
      </c>
      <c r="J78" s="348" t="s">
        <v>434</v>
      </c>
      <c r="K78" s="823" t="s">
        <v>583</v>
      </c>
      <c r="L78" s="230"/>
      <c r="M78" s="233">
        <f t="shared" si="1"/>
        <v>0.84472823224447224</v>
      </c>
    </row>
    <row r="79" spans="1:14" ht="150" customHeight="1" x14ac:dyDescent="0.25">
      <c r="A79" s="261" t="s">
        <v>155</v>
      </c>
      <c r="B79" s="262" t="s">
        <v>23</v>
      </c>
      <c r="C79" s="221" t="s">
        <v>616</v>
      </c>
      <c r="D79" s="448" t="s">
        <v>366</v>
      </c>
      <c r="E79" s="448" t="s">
        <v>367</v>
      </c>
      <c r="F79" s="448" t="s">
        <v>366</v>
      </c>
      <c r="G79" s="448" t="s">
        <v>367</v>
      </c>
      <c r="H79" s="338">
        <v>232.84</v>
      </c>
      <c r="I79" s="232">
        <f>финансир!M77</f>
        <v>184.66</v>
      </c>
      <c r="J79" s="348" t="s">
        <v>497</v>
      </c>
      <c r="K79" s="823" t="s">
        <v>584</v>
      </c>
      <c r="L79" s="230"/>
      <c r="M79" s="233">
        <f t="shared" si="1"/>
        <v>0.79307679092939354</v>
      </c>
    </row>
    <row r="80" spans="1:14" ht="150" customHeight="1" x14ac:dyDescent="0.25">
      <c r="A80" s="261" t="s">
        <v>361</v>
      </c>
      <c r="B80" s="262" t="s">
        <v>319</v>
      </c>
      <c r="C80" s="221" t="s">
        <v>616</v>
      </c>
      <c r="D80" s="448" t="s">
        <v>366</v>
      </c>
      <c r="E80" s="448" t="s">
        <v>369</v>
      </c>
      <c r="F80" s="448" t="s">
        <v>366</v>
      </c>
      <c r="G80" s="448" t="s">
        <v>369</v>
      </c>
      <c r="H80" s="340">
        <v>22190</v>
      </c>
      <c r="I80" s="232">
        <f>финансир!M78</f>
        <v>6215.83</v>
      </c>
      <c r="J80" s="348" t="s">
        <v>498</v>
      </c>
      <c r="K80" s="823" t="s">
        <v>598</v>
      </c>
      <c r="L80" s="230"/>
      <c r="M80" s="233">
        <f t="shared" si="1"/>
        <v>0.28011852185669223</v>
      </c>
    </row>
    <row r="81" spans="1:14" ht="131.25" customHeight="1" x14ac:dyDescent="0.25">
      <c r="A81" s="261" t="s">
        <v>364</v>
      </c>
      <c r="B81" s="262" t="s">
        <v>320</v>
      </c>
      <c r="C81" s="221" t="s">
        <v>462</v>
      </c>
      <c r="D81" s="448" t="s">
        <v>367</v>
      </c>
      <c r="E81" s="448" t="s">
        <v>367</v>
      </c>
      <c r="F81" s="448" t="s">
        <v>367</v>
      </c>
      <c r="G81" s="448" t="s">
        <v>367</v>
      </c>
      <c r="H81" s="338">
        <v>300</v>
      </c>
      <c r="I81" s="232">
        <f>финансир!M79</f>
        <v>300</v>
      </c>
      <c r="J81" s="348" t="s">
        <v>499</v>
      </c>
      <c r="K81" s="348" t="s">
        <v>599</v>
      </c>
      <c r="L81" s="237"/>
      <c r="M81" s="233">
        <f t="shared" si="1"/>
        <v>1</v>
      </c>
    </row>
    <row r="82" spans="1:14" ht="149.25" customHeight="1" x14ac:dyDescent="0.25">
      <c r="A82" s="261" t="s">
        <v>95</v>
      </c>
      <c r="B82" s="262" t="s">
        <v>116</v>
      </c>
      <c r="C82" s="221" t="s">
        <v>616</v>
      </c>
      <c r="D82" s="448" t="s">
        <v>366</v>
      </c>
      <c r="E82" s="448" t="s">
        <v>367</v>
      </c>
      <c r="F82" s="448" t="s">
        <v>366</v>
      </c>
      <c r="G82" s="448" t="s">
        <v>367</v>
      </c>
      <c r="H82" s="338">
        <v>371024.40039999998</v>
      </c>
      <c r="I82" s="232">
        <f>финансир!M80+финансир!L80</f>
        <v>370247.86</v>
      </c>
      <c r="J82" s="348" t="s">
        <v>435</v>
      </c>
      <c r="K82" s="823" t="s">
        <v>552</v>
      </c>
      <c r="L82" s="230"/>
      <c r="M82" s="233">
        <f t="shared" si="1"/>
        <v>0.99790703684403825</v>
      </c>
    </row>
    <row r="83" spans="1:14" ht="138" customHeight="1" x14ac:dyDescent="0.25">
      <c r="A83" s="261" t="s">
        <v>162</v>
      </c>
      <c r="B83" s="262" t="s">
        <v>117</v>
      </c>
      <c r="C83" s="221" t="s">
        <v>462</v>
      </c>
      <c r="D83" s="448" t="s">
        <v>366</v>
      </c>
      <c r="E83" s="448" t="s">
        <v>367</v>
      </c>
      <c r="F83" s="448" t="s">
        <v>366</v>
      </c>
      <c r="G83" s="448" t="s">
        <v>367</v>
      </c>
      <c r="H83" s="339">
        <v>125.96000000000001</v>
      </c>
      <c r="I83" s="232">
        <f>финансир!M81</f>
        <v>108.97</v>
      </c>
      <c r="J83" s="348" t="s">
        <v>500</v>
      </c>
      <c r="K83" s="823" t="s">
        <v>585</v>
      </c>
      <c r="L83" s="230"/>
      <c r="M83" s="233">
        <f t="shared" si="1"/>
        <v>0.86511590981263886</v>
      </c>
    </row>
    <row r="84" spans="1:14" ht="378" customHeight="1" x14ac:dyDescent="0.25">
      <c r="A84" s="261" t="s">
        <v>163</v>
      </c>
      <c r="B84" s="262" t="s">
        <v>321</v>
      </c>
      <c r="C84" s="221" t="s">
        <v>462</v>
      </c>
      <c r="D84" s="448" t="s">
        <v>366</v>
      </c>
      <c r="E84" s="448" t="s">
        <v>367</v>
      </c>
      <c r="F84" s="448" t="s">
        <v>366</v>
      </c>
      <c r="G84" s="448" t="s">
        <v>367</v>
      </c>
      <c r="H84" s="338">
        <v>144096</v>
      </c>
      <c r="I84" s="232">
        <f>финансир!M82</f>
        <v>102906.72</v>
      </c>
      <c r="J84" s="348" t="s">
        <v>501</v>
      </c>
      <c r="K84" s="929" t="s">
        <v>597</v>
      </c>
      <c r="L84" s="230"/>
      <c r="M84" s="233">
        <f t="shared" ref="M84:M135" si="2">I84/H84</f>
        <v>0.71415389740173219</v>
      </c>
      <c r="N84" s="263"/>
    </row>
    <row r="85" spans="1:14" ht="147" customHeight="1" x14ac:dyDescent="0.25">
      <c r="A85" s="261" t="s">
        <v>164</v>
      </c>
      <c r="B85" s="262" t="s">
        <v>322</v>
      </c>
      <c r="C85" s="221" t="s">
        <v>616</v>
      </c>
      <c r="D85" s="448" t="s">
        <v>366</v>
      </c>
      <c r="E85" s="448" t="s">
        <v>369</v>
      </c>
      <c r="F85" s="448" t="s">
        <v>366</v>
      </c>
      <c r="G85" s="448" t="s">
        <v>369</v>
      </c>
      <c r="H85" s="339">
        <v>1168.0999999999999</v>
      </c>
      <c r="I85" s="232">
        <f>финансир!M83</f>
        <v>1105.72</v>
      </c>
      <c r="J85" s="348" t="s">
        <v>436</v>
      </c>
      <c r="K85" s="823" t="s">
        <v>586</v>
      </c>
      <c r="L85" s="230"/>
      <c r="M85" s="233">
        <f t="shared" si="2"/>
        <v>0.94659703792483529</v>
      </c>
    </row>
    <row r="86" spans="1:14" ht="147" customHeight="1" x14ac:dyDescent="0.25">
      <c r="A86" s="261" t="s">
        <v>165</v>
      </c>
      <c r="B86" s="262" t="s">
        <v>118</v>
      </c>
      <c r="C86" s="221" t="s">
        <v>616</v>
      </c>
      <c r="D86" s="448" t="s">
        <v>366</v>
      </c>
      <c r="E86" s="448" t="s">
        <v>367</v>
      </c>
      <c r="F86" s="448" t="s">
        <v>366</v>
      </c>
      <c r="G86" s="448" t="s">
        <v>367</v>
      </c>
      <c r="H86" s="338">
        <v>967.5</v>
      </c>
      <c r="I86" s="232">
        <f>финансир!M84</f>
        <v>930.26</v>
      </c>
      <c r="J86" s="264" t="s">
        <v>502</v>
      </c>
      <c r="K86" s="823" t="s">
        <v>587</v>
      </c>
      <c r="L86" s="230"/>
      <c r="M86" s="233">
        <f t="shared" si="2"/>
        <v>0.96150904392764858</v>
      </c>
    </row>
    <row r="87" spans="1:14" ht="147" customHeight="1" x14ac:dyDescent="0.25">
      <c r="A87" s="261" t="s">
        <v>166</v>
      </c>
      <c r="B87" s="262" t="s">
        <v>323</v>
      </c>
      <c r="C87" s="221" t="s">
        <v>616</v>
      </c>
      <c r="D87" s="448" t="s">
        <v>366</v>
      </c>
      <c r="E87" s="448" t="s">
        <v>367</v>
      </c>
      <c r="F87" s="448" t="s">
        <v>366</v>
      </c>
      <c r="G87" s="448" t="s">
        <v>367</v>
      </c>
      <c r="H87" s="339">
        <v>1833.85</v>
      </c>
      <c r="I87" s="232">
        <f>финансир!L85</f>
        <v>1833.85</v>
      </c>
      <c r="J87" s="348" t="s">
        <v>503</v>
      </c>
      <c r="K87" s="823" t="s">
        <v>549</v>
      </c>
      <c r="L87" s="230"/>
      <c r="M87" s="265">
        <f t="shared" si="2"/>
        <v>1</v>
      </c>
    </row>
    <row r="88" spans="1:14" ht="147" customHeight="1" x14ac:dyDescent="0.25">
      <c r="A88" s="261" t="s">
        <v>167</v>
      </c>
      <c r="B88" s="262" t="s">
        <v>324</v>
      </c>
      <c r="C88" s="221" t="s">
        <v>616</v>
      </c>
      <c r="D88" s="448" t="s">
        <v>366</v>
      </c>
      <c r="E88" s="448" t="s">
        <v>367</v>
      </c>
      <c r="F88" s="448" t="s">
        <v>366</v>
      </c>
      <c r="G88" s="448" t="s">
        <v>367</v>
      </c>
      <c r="H88" s="338">
        <v>209995.98</v>
      </c>
      <c r="I88" s="232">
        <f>финансир!L86</f>
        <v>209812.99</v>
      </c>
      <c r="J88" s="348" t="s">
        <v>437</v>
      </c>
      <c r="K88" s="823" t="s">
        <v>541</v>
      </c>
      <c r="L88" s="230"/>
      <c r="M88" s="265">
        <f t="shared" si="2"/>
        <v>0.99912860236657852</v>
      </c>
      <c r="N88" s="263"/>
    </row>
    <row r="89" spans="1:14" ht="147" customHeight="1" x14ac:dyDescent="0.25">
      <c r="A89" s="261" t="s">
        <v>168</v>
      </c>
      <c r="B89" s="262" t="s">
        <v>325</v>
      </c>
      <c r="C89" s="221" t="s">
        <v>616</v>
      </c>
      <c r="D89" s="448" t="s">
        <v>367</v>
      </c>
      <c r="E89" s="448" t="s">
        <v>367</v>
      </c>
      <c r="F89" s="448" t="s">
        <v>367</v>
      </c>
      <c r="G89" s="448" t="s">
        <v>367</v>
      </c>
      <c r="H89" s="338">
        <v>0</v>
      </c>
      <c r="I89" s="232">
        <f>финансир!L87</f>
        <v>0</v>
      </c>
      <c r="J89" s="817" t="s">
        <v>120</v>
      </c>
      <c r="K89" s="359" t="s">
        <v>550</v>
      </c>
      <c r="L89" s="234"/>
      <c r="M89" s="265" t="e">
        <f t="shared" si="2"/>
        <v>#DIV/0!</v>
      </c>
    </row>
    <row r="90" spans="1:14" ht="147" customHeight="1" x14ac:dyDescent="0.25">
      <c r="A90" s="261" t="s">
        <v>169</v>
      </c>
      <c r="B90" s="262" t="s">
        <v>326</v>
      </c>
      <c r="C90" s="221" t="s">
        <v>616</v>
      </c>
      <c r="D90" s="448" t="s">
        <v>367</v>
      </c>
      <c r="E90" s="448" t="s">
        <v>367</v>
      </c>
      <c r="F90" s="448" t="s">
        <v>367</v>
      </c>
      <c r="G90" s="448" t="s">
        <v>367</v>
      </c>
      <c r="H90" s="338">
        <v>0</v>
      </c>
      <c r="I90" s="232">
        <f>финансир!L88</f>
        <v>0</v>
      </c>
      <c r="J90" s="817" t="s">
        <v>120</v>
      </c>
      <c r="K90" s="359" t="s">
        <v>550</v>
      </c>
      <c r="L90" s="234"/>
      <c r="M90" s="265" t="e">
        <f t="shared" si="2"/>
        <v>#DIV/0!</v>
      </c>
    </row>
    <row r="91" spans="1:14" ht="147" customHeight="1" x14ac:dyDescent="0.25">
      <c r="A91" s="261" t="s">
        <v>170</v>
      </c>
      <c r="B91" s="262" t="s">
        <v>327</v>
      </c>
      <c r="C91" s="221" t="s">
        <v>616</v>
      </c>
      <c r="D91" s="448" t="s">
        <v>366</v>
      </c>
      <c r="E91" s="448" t="s">
        <v>367</v>
      </c>
      <c r="F91" s="448" t="s">
        <v>366</v>
      </c>
      <c r="G91" s="448" t="s">
        <v>367</v>
      </c>
      <c r="H91" s="340">
        <v>18640.03</v>
      </c>
      <c r="I91" s="232">
        <f>финансир!L89</f>
        <v>18623.25</v>
      </c>
      <c r="J91" s="348" t="s">
        <v>504</v>
      </c>
      <c r="K91" s="359" t="s">
        <v>551</v>
      </c>
      <c r="L91" s="230"/>
      <c r="M91" s="265">
        <f t="shared" si="2"/>
        <v>0.99909978685656631</v>
      </c>
    </row>
    <row r="92" spans="1:14" s="459" customFormat="1" ht="99.75" customHeight="1" x14ac:dyDescent="0.25">
      <c r="A92" s="261" t="s">
        <v>171</v>
      </c>
      <c r="B92" s="262" t="s">
        <v>328</v>
      </c>
      <c r="C92" s="221" t="s">
        <v>462</v>
      </c>
      <c r="D92" s="448" t="s">
        <v>366</v>
      </c>
      <c r="E92" s="448" t="s">
        <v>367</v>
      </c>
      <c r="F92" s="448" t="s">
        <v>366</v>
      </c>
      <c r="G92" s="448" t="s">
        <v>367</v>
      </c>
      <c r="H92" s="339">
        <v>3525.1</v>
      </c>
      <c r="I92" s="232">
        <f>финансир!L90</f>
        <v>3736.64</v>
      </c>
      <c r="J92" s="348" t="s">
        <v>505</v>
      </c>
      <c r="K92" s="823" t="s">
        <v>553</v>
      </c>
      <c r="L92" s="266"/>
      <c r="M92" s="265">
        <f t="shared" si="2"/>
        <v>1.0600096451164507</v>
      </c>
    </row>
    <row r="93" spans="1:14" s="459" customFormat="1" ht="99.75" customHeight="1" x14ac:dyDescent="0.25">
      <c r="A93" s="261" t="s">
        <v>172</v>
      </c>
      <c r="B93" s="262" t="s">
        <v>329</v>
      </c>
      <c r="C93" s="221" t="s">
        <v>462</v>
      </c>
      <c r="D93" s="448" t="s">
        <v>367</v>
      </c>
      <c r="E93" s="448" t="s">
        <v>367</v>
      </c>
      <c r="F93" s="448" t="s">
        <v>367</v>
      </c>
      <c r="G93" s="448" t="s">
        <v>367</v>
      </c>
      <c r="H93" s="340">
        <v>0</v>
      </c>
      <c r="I93" s="232">
        <f>финансир!L91</f>
        <v>0</v>
      </c>
      <c r="J93" s="348" t="s">
        <v>203</v>
      </c>
      <c r="K93" s="359" t="s">
        <v>443</v>
      </c>
      <c r="L93" s="230"/>
      <c r="M93" s="265" t="e">
        <f t="shared" si="2"/>
        <v>#DIV/0!</v>
      </c>
    </row>
    <row r="94" spans="1:14" s="459" customFormat="1" ht="99.75" customHeight="1" x14ac:dyDescent="0.25">
      <c r="A94" s="261" t="s">
        <v>173</v>
      </c>
      <c r="B94" s="262" t="s">
        <v>412</v>
      </c>
      <c r="C94" s="221" t="s">
        <v>616</v>
      </c>
      <c r="D94" s="448" t="s">
        <v>366</v>
      </c>
      <c r="E94" s="448" t="s">
        <v>367</v>
      </c>
      <c r="F94" s="448" t="s">
        <v>366</v>
      </c>
      <c r="G94" s="448" t="s">
        <v>367</v>
      </c>
      <c r="H94" s="340">
        <v>21107.200000000001</v>
      </c>
      <c r="I94" s="232">
        <f>финансир!L92</f>
        <v>21554.06</v>
      </c>
      <c r="J94" s="348" t="s">
        <v>555</v>
      </c>
      <c r="K94" s="359" t="s">
        <v>554</v>
      </c>
      <c r="L94" s="230"/>
      <c r="M94" s="265"/>
    </row>
    <row r="95" spans="1:14" ht="149.25" customHeight="1" x14ac:dyDescent="0.25">
      <c r="A95" s="261" t="s">
        <v>174</v>
      </c>
      <c r="B95" s="262" t="s">
        <v>113</v>
      </c>
      <c r="C95" s="221" t="s">
        <v>462</v>
      </c>
      <c r="D95" s="448" t="s">
        <v>366</v>
      </c>
      <c r="E95" s="448" t="s">
        <v>369</v>
      </c>
      <c r="F95" s="448" t="s">
        <v>366</v>
      </c>
      <c r="G95" s="448" t="s">
        <v>369</v>
      </c>
      <c r="H95" s="338">
        <v>8498.630000000001</v>
      </c>
      <c r="I95" s="232">
        <f>финансир!M93</f>
        <v>6899.42</v>
      </c>
      <c r="J95" s="348" t="s">
        <v>506</v>
      </c>
      <c r="K95" s="823" t="s">
        <v>596</v>
      </c>
      <c r="L95" s="230"/>
      <c r="M95" s="265">
        <f t="shared" si="2"/>
        <v>0.81182731805008568</v>
      </c>
    </row>
    <row r="96" spans="1:14" ht="99.75" customHeight="1" x14ac:dyDescent="0.25">
      <c r="A96" s="261" t="s">
        <v>175</v>
      </c>
      <c r="B96" s="262" t="s">
        <v>315</v>
      </c>
      <c r="C96" s="221" t="s">
        <v>462</v>
      </c>
      <c r="D96" s="448" t="s">
        <v>366</v>
      </c>
      <c r="E96" s="448" t="s">
        <v>367</v>
      </c>
      <c r="F96" s="448" t="s">
        <v>366</v>
      </c>
      <c r="G96" s="448" t="s">
        <v>367</v>
      </c>
      <c r="H96" s="338">
        <v>355454.15</v>
      </c>
      <c r="I96" s="232">
        <f>финансир!M94</f>
        <v>340873.87</v>
      </c>
      <c r="J96" s="348" t="s">
        <v>438</v>
      </c>
      <c r="K96" s="823" t="s">
        <v>604</v>
      </c>
      <c r="L96" s="230"/>
      <c r="M96" s="265">
        <f t="shared" si="2"/>
        <v>0.95898126382826021</v>
      </c>
    </row>
    <row r="97" spans="1:13" ht="147.75" customHeight="1" x14ac:dyDescent="0.25">
      <c r="A97" s="261" t="s">
        <v>176</v>
      </c>
      <c r="B97" s="262" t="s">
        <v>316</v>
      </c>
      <c r="C97" s="221" t="s">
        <v>616</v>
      </c>
      <c r="D97" s="448" t="s">
        <v>366</v>
      </c>
      <c r="E97" s="448" t="s">
        <v>367</v>
      </c>
      <c r="F97" s="448" t="s">
        <v>366</v>
      </c>
      <c r="G97" s="448" t="s">
        <v>367</v>
      </c>
      <c r="H97" s="338">
        <v>10919.8</v>
      </c>
      <c r="I97" s="232">
        <f>финансир!M95</f>
        <v>9493.08</v>
      </c>
      <c r="J97" s="348" t="s">
        <v>204</v>
      </c>
      <c r="K97" s="823" t="s">
        <v>444</v>
      </c>
      <c r="L97" s="230"/>
      <c r="M97" s="265">
        <f t="shared" si="2"/>
        <v>0.86934559241011744</v>
      </c>
    </row>
    <row r="98" spans="1:13" ht="15" customHeight="1" x14ac:dyDescent="0.25">
      <c r="A98" s="870" t="s">
        <v>159</v>
      </c>
      <c r="B98" s="870"/>
      <c r="C98" s="249"/>
      <c r="D98" s="282"/>
      <c r="E98" s="267"/>
      <c r="F98" s="251"/>
      <c r="G98" s="251"/>
      <c r="H98" s="342"/>
      <c r="I98" s="251"/>
      <c r="J98" s="359"/>
      <c r="K98" s="919"/>
      <c r="L98" s="251"/>
      <c r="M98" s="233" t="e">
        <f t="shared" si="2"/>
        <v>#DIV/0!</v>
      </c>
    </row>
    <row r="99" spans="1:13" ht="111.75" customHeight="1" x14ac:dyDescent="0.25">
      <c r="A99" s="450"/>
      <c r="B99" s="826" t="s">
        <v>350</v>
      </c>
      <c r="C99" s="221" t="s">
        <v>48</v>
      </c>
      <c r="D99" s="282"/>
      <c r="E99" s="268"/>
      <c r="F99" s="269"/>
      <c r="G99" s="269"/>
      <c r="H99" s="270" t="s">
        <v>143</v>
      </c>
      <c r="I99" s="270" t="s">
        <v>143</v>
      </c>
      <c r="J99" s="360">
        <f>'Целевые индикаторы '!D14</f>
        <v>0.877</v>
      </c>
      <c r="K99" s="360">
        <f>'Целевые индикаторы '!E14</f>
        <v>0.879</v>
      </c>
      <c r="L99" s="449" t="str">
        <f>'Целевые индикаторы '!G14</f>
        <v>За I полугодие 2018 года значение целевого индикатора перевыполнено</v>
      </c>
      <c r="M99" s="233" t="e">
        <f t="shared" si="2"/>
        <v>#VALUE!</v>
      </c>
    </row>
    <row r="100" spans="1:13" ht="140.25" customHeight="1" x14ac:dyDescent="0.25">
      <c r="A100" s="450"/>
      <c r="B100" s="826" t="s">
        <v>239</v>
      </c>
      <c r="C100" s="220" t="s">
        <v>617</v>
      </c>
      <c r="D100" s="282"/>
      <c r="E100" s="268"/>
      <c r="F100" s="269"/>
      <c r="G100" s="269"/>
      <c r="H100" s="270" t="s">
        <v>143</v>
      </c>
      <c r="I100" s="270" t="s">
        <v>143</v>
      </c>
      <c r="J100" s="361">
        <f>'Целевые индикаторы '!D34</f>
        <v>77</v>
      </c>
      <c r="K100" s="355">
        <f>'Целевые индикаторы '!E34</f>
        <v>77</v>
      </c>
      <c r="L100" s="449" t="str">
        <f>'Целевые индикаторы '!G34</f>
        <v>За I полугодие 2018 года значение целевого индикатора выполнено</v>
      </c>
      <c r="M100" s="233" t="e">
        <f t="shared" si="2"/>
        <v>#VALUE!</v>
      </c>
    </row>
    <row r="101" spans="1:13" ht="19.5" customHeight="1" x14ac:dyDescent="0.3">
      <c r="A101" s="271" t="s">
        <v>141</v>
      </c>
      <c r="B101" s="272" t="s">
        <v>278</v>
      </c>
      <c r="C101" s="249"/>
      <c r="D101" s="273"/>
      <c r="E101" s="273"/>
      <c r="F101" s="273"/>
      <c r="G101" s="274"/>
      <c r="H101" s="275">
        <f>H102+H121</f>
        <v>2283.4</v>
      </c>
      <c r="I101" s="275">
        <f>I102+I121</f>
        <v>1080</v>
      </c>
      <c r="J101" s="276"/>
      <c r="K101" s="921"/>
      <c r="L101" s="277"/>
      <c r="M101" s="233">
        <f t="shared" si="2"/>
        <v>0.47297889112726632</v>
      </c>
    </row>
    <row r="102" spans="1:13" ht="92.25" customHeight="1" x14ac:dyDescent="0.3">
      <c r="A102" s="457" t="s">
        <v>161</v>
      </c>
      <c r="B102" s="467" t="s">
        <v>200</v>
      </c>
      <c r="C102" s="249"/>
      <c r="D102" s="273"/>
      <c r="E102" s="273"/>
      <c r="F102" s="273"/>
      <c r="G102" s="274"/>
      <c r="H102" s="275">
        <f>H103+H106+H110+H119</f>
        <v>2283.4</v>
      </c>
      <c r="I102" s="275">
        <f>I103+I106+I110+I119</f>
        <v>1080</v>
      </c>
      <c r="J102" s="278"/>
      <c r="K102" s="359"/>
      <c r="L102" s="277"/>
      <c r="M102" s="233">
        <f t="shared" si="2"/>
        <v>0.47297889112726632</v>
      </c>
    </row>
    <row r="103" spans="1:13" ht="25.5" x14ac:dyDescent="0.25">
      <c r="A103" s="637" t="s">
        <v>273</v>
      </c>
      <c r="B103" s="467" t="s">
        <v>332</v>
      </c>
      <c r="C103" s="249"/>
      <c r="D103" s="448" t="s">
        <v>368</v>
      </c>
      <c r="E103" s="448" t="s">
        <v>367</v>
      </c>
      <c r="F103" s="448" t="s">
        <v>368</v>
      </c>
      <c r="G103" s="448" t="s">
        <v>367</v>
      </c>
      <c r="H103" s="279">
        <f>H104+H105</f>
        <v>0</v>
      </c>
      <c r="I103" s="279">
        <f>I104+I105</f>
        <v>0</v>
      </c>
      <c r="J103" s="359"/>
      <c r="K103" s="359"/>
      <c r="L103" s="230"/>
      <c r="M103" s="233" t="e">
        <f t="shared" si="2"/>
        <v>#DIV/0!</v>
      </c>
    </row>
    <row r="104" spans="1:13" ht="171" hidden="1" customHeight="1" x14ac:dyDescent="0.25">
      <c r="A104" s="957" t="s">
        <v>201</v>
      </c>
      <c r="B104" s="958" t="s">
        <v>213</v>
      </c>
      <c r="C104" s="249" t="s">
        <v>397</v>
      </c>
      <c r="D104" s="448" t="s">
        <v>367</v>
      </c>
      <c r="E104" s="448" t="s">
        <v>367</v>
      </c>
      <c r="F104" s="448" t="s">
        <v>367</v>
      </c>
      <c r="G104" s="448" t="s">
        <v>367</v>
      </c>
      <c r="H104" s="354"/>
      <c r="I104" s="354">
        <f>финансир!L100+финансир!M100</f>
        <v>0</v>
      </c>
      <c r="J104" s="359" t="s">
        <v>0</v>
      </c>
      <c r="K104" s="823" t="s">
        <v>1</v>
      </c>
      <c r="L104" s="826"/>
      <c r="M104" s="233" t="e">
        <f t="shared" si="2"/>
        <v>#DIV/0!</v>
      </c>
    </row>
    <row r="105" spans="1:13" ht="191.25" customHeight="1" x14ac:dyDescent="0.25">
      <c r="A105" s="957"/>
      <c r="B105" s="958"/>
      <c r="C105" s="221" t="s">
        <v>455</v>
      </c>
      <c r="D105" s="448" t="s">
        <v>367</v>
      </c>
      <c r="E105" s="448" t="s">
        <v>367</v>
      </c>
      <c r="F105" s="448" t="s">
        <v>367</v>
      </c>
      <c r="G105" s="448" t="s">
        <v>367</v>
      </c>
      <c r="H105" s="354">
        <v>0</v>
      </c>
      <c r="I105" s="354">
        <f>финансир!L101+финансир!M101</f>
        <v>0</v>
      </c>
      <c r="J105" s="359" t="s">
        <v>439</v>
      </c>
      <c r="K105" s="359" t="s">
        <v>439</v>
      </c>
      <c r="L105" s="826"/>
      <c r="M105" s="233" t="e">
        <f t="shared" si="2"/>
        <v>#DIV/0!</v>
      </c>
    </row>
    <row r="106" spans="1:13" ht="52.5" customHeight="1" x14ac:dyDescent="0.25">
      <c r="A106" s="453" t="s">
        <v>274</v>
      </c>
      <c r="B106" s="458" t="s">
        <v>339</v>
      </c>
      <c r="C106" s="249"/>
      <c r="D106" s="448" t="s">
        <v>366</v>
      </c>
      <c r="E106" s="448" t="s">
        <v>366</v>
      </c>
      <c r="F106" s="448" t="s">
        <v>366</v>
      </c>
      <c r="G106" s="448" t="s">
        <v>366</v>
      </c>
      <c r="H106" s="354">
        <f>H107</f>
        <v>0</v>
      </c>
      <c r="I106" s="354">
        <f>I107</f>
        <v>800</v>
      </c>
      <c r="J106" s="224" t="s">
        <v>202</v>
      </c>
      <c r="K106" s="224" t="s">
        <v>202</v>
      </c>
      <c r="L106" s="959"/>
      <c r="M106" s="233" t="e">
        <f t="shared" si="2"/>
        <v>#DIV/0!</v>
      </c>
    </row>
    <row r="107" spans="1:13" ht="96" customHeight="1" x14ac:dyDescent="0.25">
      <c r="A107" s="453" t="s">
        <v>215</v>
      </c>
      <c r="B107" s="458" t="s">
        <v>340</v>
      </c>
      <c r="C107" s="221" t="s">
        <v>455</v>
      </c>
      <c r="D107" s="448" t="s">
        <v>366</v>
      </c>
      <c r="E107" s="448" t="s">
        <v>366</v>
      </c>
      <c r="F107" s="448" t="s">
        <v>366</v>
      </c>
      <c r="G107" s="448" t="s">
        <v>366</v>
      </c>
      <c r="H107" s="354">
        <v>0</v>
      </c>
      <c r="I107" s="354">
        <f>финансир!L113+финансир!M113</f>
        <v>800</v>
      </c>
      <c r="J107" s="359" t="s">
        <v>507</v>
      </c>
      <c r="K107" s="359" t="s">
        <v>610</v>
      </c>
      <c r="L107" s="959"/>
      <c r="M107" s="233" t="e">
        <f t="shared" si="2"/>
        <v>#DIV/0!</v>
      </c>
    </row>
    <row r="108" spans="1:13" ht="38.25" hidden="1" customHeight="1" x14ac:dyDescent="0.25">
      <c r="A108" s="453" t="s">
        <v>131</v>
      </c>
      <c r="B108" s="458" t="s">
        <v>335</v>
      </c>
      <c r="C108" s="249"/>
      <c r="D108" s="448"/>
      <c r="E108" s="448"/>
      <c r="F108" s="448"/>
      <c r="G108" s="448"/>
      <c r="H108" s="354">
        <v>0</v>
      </c>
      <c r="I108" s="280">
        <f>финансир!L109+финансир!M109</f>
        <v>0</v>
      </c>
      <c r="J108" s="823"/>
      <c r="K108" s="823"/>
      <c r="L108" s="230"/>
      <c r="M108" s="233" t="e">
        <f t="shared" si="2"/>
        <v>#DIV/0!</v>
      </c>
    </row>
    <row r="109" spans="1:13" ht="63.75" hidden="1" customHeight="1" x14ac:dyDescent="0.25">
      <c r="A109" s="453" t="s">
        <v>132</v>
      </c>
      <c r="B109" s="458" t="s">
        <v>341</v>
      </c>
      <c r="C109" s="249"/>
      <c r="D109" s="230"/>
      <c r="E109" s="230"/>
      <c r="F109" s="230"/>
      <c r="G109" s="230"/>
      <c r="H109" s="354">
        <v>0</v>
      </c>
      <c r="I109" s="280">
        <f>финансир!L110+финансир!M110</f>
        <v>0</v>
      </c>
      <c r="J109" s="359"/>
      <c r="K109" s="359"/>
      <c r="L109" s="230"/>
      <c r="M109" s="233" t="e">
        <f t="shared" si="2"/>
        <v>#DIV/0!</v>
      </c>
    </row>
    <row r="110" spans="1:13" ht="38.25" x14ac:dyDescent="0.25">
      <c r="A110" s="453" t="s">
        <v>275</v>
      </c>
      <c r="B110" s="458" t="s">
        <v>342</v>
      </c>
      <c r="C110" s="249"/>
      <c r="D110" s="448" t="s">
        <v>366</v>
      </c>
      <c r="E110" s="448" t="s">
        <v>369</v>
      </c>
      <c r="F110" s="448" t="s">
        <v>366</v>
      </c>
      <c r="G110" s="448" t="s">
        <v>369</v>
      </c>
      <c r="H110" s="354">
        <f>H111+H112</f>
        <v>483.4</v>
      </c>
      <c r="I110" s="354">
        <f>I111+I112</f>
        <v>280</v>
      </c>
      <c r="J110" s="224" t="s">
        <v>202</v>
      </c>
      <c r="K110" s="224" t="s">
        <v>202</v>
      </c>
      <c r="L110" s="230"/>
      <c r="M110" s="233">
        <f t="shared" si="2"/>
        <v>0.57923045097227976</v>
      </c>
    </row>
    <row r="111" spans="1:13" ht="157.5" customHeight="1" x14ac:dyDescent="0.25">
      <c r="A111" s="453" t="s">
        <v>330</v>
      </c>
      <c r="B111" s="458" t="s">
        <v>53</v>
      </c>
      <c r="C111" s="221" t="s">
        <v>455</v>
      </c>
      <c r="D111" s="448" t="s">
        <v>369</v>
      </c>
      <c r="E111" s="448" t="s">
        <v>369</v>
      </c>
      <c r="F111" s="448" t="s">
        <v>369</v>
      </c>
      <c r="G111" s="448" t="s">
        <v>369</v>
      </c>
      <c r="H111" s="354">
        <v>0</v>
      </c>
      <c r="I111" s="354">
        <f>финансир!M115</f>
        <v>0</v>
      </c>
      <c r="J111" s="748" t="s">
        <v>120</v>
      </c>
      <c r="K111" s="249" t="s">
        <v>446</v>
      </c>
      <c r="L111" s="826"/>
      <c r="M111" s="233" t="e">
        <f t="shared" si="2"/>
        <v>#DIV/0!</v>
      </c>
    </row>
    <row r="112" spans="1:13" ht="120.75" customHeight="1" x14ac:dyDescent="0.25">
      <c r="A112" s="453" t="s">
        <v>331</v>
      </c>
      <c r="B112" s="458" t="s">
        <v>54</v>
      </c>
      <c r="C112" s="221" t="s">
        <v>455</v>
      </c>
      <c r="D112" s="448" t="s">
        <v>366</v>
      </c>
      <c r="E112" s="448" t="s">
        <v>367</v>
      </c>
      <c r="F112" s="448" t="s">
        <v>366</v>
      </c>
      <c r="G112" s="448" t="s">
        <v>367</v>
      </c>
      <c r="H112" s="354">
        <f>343.4+140</f>
        <v>483.4</v>
      </c>
      <c r="I112" s="354">
        <f>I113+I114+I115+I116+I117+I118</f>
        <v>280</v>
      </c>
      <c r="J112" s="748" t="s">
        <v>202</v>
      </c>
      <c r="K112" s="748" t="s">
        <v>202</v>
      </c>
      <c r="L112" s="230"/>
      <c r="M112" s="233">
        <f t="shared" si="2"/>
        <v>0.57923045097227976</v>
      </c>
    </row>
    <row r="113" spans="1:13" ht="120" customHeight="1" x14ac:dyDescent="0.25">
      <c r="A113" s="453" t="s">
        <v>216</v>
      </c>
      <c r="B113" s="458" t="s">
        <v>345</v>
      </c>
      <c r="C113" s="221" t="s">
        <v>455</v>
      </c>
      <c r="D113" s="448" t="s">
        <v>366</v>
      </c>
      <c r="E113" s="448" t="s">
        <v>366</v>
      </c>
      <c r="F113" s="448" t="s">
        <v>366</v>
      </c>
      <c r="G113" s="448" t="s">
        <v>366</v>
      </c>
      <c r="H113" s="354">
        <v>70</v>
      </c>
      <c r="I113" s="354">
        <f>финансир!M117</f>
        <v>0</v>
      </c>
      <c r="J113" s="823" t="s">
        <v>120</v>
      </c>
      <c r="K113" s="249" t="s">
        <v>446</v>
      </c>
      <c r="L113" s="826"/>
      <c r="M113" s="233">
        <f t="shared" si="2"/>
        <v>0</v>
      </c>
    </row>
    <row r="114" spans="1:13" ht="102.75" customHeight="1" x14ac:dyDescent="0.25">
      <c r="A114" s="453" t="s">
        <v>217</v>
      </c>
      <c r="B114" s="458" t="s">
        <v>346</v>
      </c>
      <c r="C114" s="221" t="s">
        <v>455</v>
      </c>
      <c r="D114" s="448" t="s">
        <v>369</v>
      </c>
      <c r="E114" s="448" t="s">
        <v>369</v>
      </c>
      <c r="F114" s="448" t="s">
        <v>369</v>
      </c>
      <c r="G114" s="448" t="s">
        <v>369</v>
      </c>
      <c r="H114" s="354">
        <v>0</v>
      </c>
      <c r="I114" s="354">
        <f>финансир!M118</f>
        <v>60</v>
      </c>
      <c r="J114" s="823" t="s">
        <v>508</v>
      </c>
      <c r="K114" s="249" t="s">
        <v>611</v>
      </c>
      <c r="L114" s="826"/>
      <c r="M114" s="233" t="e">
        <f t="shared" si="2"/>
        <v>#DIV/0!</v>
      </c>
    </row>
    <row r="115" spans="1:13" ht="91.5" customHeight="1" x14ac:dyDescent="0.25">
      <c r="A115" s="453" t="s">
        <v>218</v>
      </c>
      <c r="B115" s="458" t="s">
        <v>55</v>
      </c>
      <c r="C115" s="221" t="s">
        <v>455</v>
      </c>
      <c r="D115" s="448" t="s">
        <v>74</v>
      </c>
      <c r="E115" s="448" t="s">
        <v>74</v>
      </c>
      <c r="F115" s="448" t="s">
        <v>74</v>
      </c>
      <c r="G115" s="448" t="s">
        <v>74</v>
      </c>
      <c r="H115" s="354">
        <v>93.4</v>
      </c>
      <c r="I115" s="354">
        <f>финансир!M119</f>
        <v>50</v>
      </c>
      <c r="J115" s="823" t="s">
        <v>440</v>
      </c>
      <c r="K115" s="249" t="s">
        <v>612</v>
      </c>
      <c r="L115" s="826"/>
      <c r="M115" s="233">
        <f t="shared" si="2"/>
        <v>0.53533190578158452</v>
      </c>
    </row>
    <row r="116" spans="1:13" ht="105" customHeight="1" x14ac:dyDescent="0.25">
      <c r="A116" s="453" t="s">
        <v>219</v>
      </c>
      <c r="B116" s="458" t="s">
        <v>56</v>
      </c>
      <c r="C116" s="221" t="s">
        <v>455</v>
      </c>
      <c r="D116" s="448" t="s">
        <v>72</v>
      </c>
      <c r="E116" s="448" t="s">
        <v>72</v>
      </c>
      <c r="F116" s="448" t="s">
        <v>72</v>
      </c>
      <c r="G116" s="448" t="s">
        <v>72</v>
      </c>
      <c r="H116" s="354">
        <v>70</v>
      </c>
      <c r="I116" s="354">
        <f>финансир!M120</f>
        <v>70</v>
      </c>
      <c r="J116" s="823" t="s">
        <v>120</v>
      </c>
      <c r="K116" s="823" t="s">
        <v>442</v>
      </c>
      <c r="L116" s="826"/>
      <c r="M116" s="233">
        <f t="shared" si="2"/>
        <v>1</v>
      </c>
    </row>
    <row r="117" spans="1:13" ht="99" customHeight="1" x14ac:dyDescent="0.25">
      <c r="A117" s="453" t="s">
        <v>57</v>
      </c>
      <c r="B117" s="458" t="s">
        <v>58</v>
      </c>
      <c r="C117" s="221" t="s">
        <v>455</v>
      </c>
      <c r="D117" s="448" t="s">
        <v>368</v>
      </c>
      <c r="E117" s="448" t="s">
        <v>368</v>
      </c>
      <c r="F117" s="448" t="s">
        <v>368</v>
      </c>
      <c r="G117" s="448" t="s">
        <v>368</v>
      </c>
      <c r="H117" s="354">
        <v>150</v>
      </c>
      <c r="I117" s="354">
        <f>финансир!M121</f>
        <v>0</v>
      </c>
      <c r="J117" s="823" t="s">
        <v>509</v>
      </c>
      <c r="K117" s="249" t="s">
        <v>446</v>
      </c>
      <c r="L117" s="826"/>
      <c r="M117" s="233">
        <f t="shared" si="2"/>
        <v>0</v>
      </c>
    </row>
    <row r="118" spans="1:13" ht="99" customHeight="1" x14ac:dyDescent="0.25">
      <c r="A118" s="453" t="s">
        <v>413</v>
      </c>
      <c r="B118" s="458" t="s">
        <v>414</v>
      </c>
      <c r="C118" s="221" t="s">
        <v>455</v>
      </c>
      <c r="D118" s="448" t="s">
        <v>368</v>
      </c>
      <c r="E118" s="448" t="s">
        <v>368</v>
      </c>
      <c r="F118" s="448" t="s">
        <v>368</v>
      </c>
      <c r="G118" s="448" t="s">
        <v>368</v>
      </c>
      <c r="H118" s="354">
        <v>100</v>
      </c>
      <c r="I118" s="354">
        <f>финансир!M122</f>
        <v>100</v>
      </c>
      <c r="J118" s="823" t="s">
        <v>509</v>
      </c>
      <c r="K118" s="823" t="s">
        <v>613</v>
      </c>
      <c r="L118" s="826"/>
      <c r="M118" s="233"/>
    </row>
    <row r="119" spans="1:13" x14ac:dyDescent="0.25">
      <c r="A119" s="453" t="s">
        <v>276</v>
      </c>
      <c r="B119" s="458" t="s">
        <v>258</v>
      </c>
      <c r="C119" s="249"/>
      <c r="D119" s="448" t="s">
        <v>369</v>
      </c>
      <c r="E119" s="448" t="s">
        <v>369</v>
      </c>
      <c r="F119" s="448" t="s">
        <v>369</v>
      </c>
      <c r="G119" s="448" t="s">
        <v>369</v>
      </c>
      <c r="H119" s="354">
        <f>H120</f>
        <v>1800</v>
      </c>
      <c r="I119" s="354">
        <f>I120</f>
        <v>0</v>
      </c>
      <c r="J119" s="748" t="s">
        <v>202</v>
      </c>
      <c r="K119" s="748" t="s">
        <v>202</v>
      </c>
      <c r="L119" s="230"/>
      <c r="M119" s="233">
        <f t="shared" si="2"/>
        <v>0</v>
      </c>
    </row>
    <row r="120" spans="1:13" ht="88.5" customHeight="1" x14ac:dyDescent="0.25">
      <c r="A120" s="465" t="s">
        <v>220</v>
      </c>
      <c r="B120" s="458" t="s">
        <v>349</v>
      </c>
      <c r="C120" s="221" t="s">
        <v>455</v>
      </c>
      <c r="D120" s="448" t="s">
        <v>369</v>
      </c>
      <c r="E120" s="448" t="s">
        <v>369</v>
      </c>
      <c r="F120" s="448" t="s">
        <v>369</v>
      </c>
      <c r="G120" s="448" t="s">
        <v>369</v>
      </c>
      <c r="H120" s="354">
        <v>1800</v>
      </c>
      <c r="I120" s="280">
        <f>финансир!M124</f>
        <v>0</v>
      </c>
      <c r="J120" s="823" t="s">
        <v>510</v>
      </c>
      <c r="K120" s="249" t="s">
        <v>446</v>
      </c>
      <c r="L120" s="826"/>
      <c r="M120" s="233">
        <f t="shared" si="2"/>
        <v>0</v>
      </c>
    </row>
    <row r="121" spans="1:13" ht="69" customHeight="1" x14ac:dyDescent="0.25">
      <c r="A121" s="466" t="s">
        <v>196</v>
      </c>
      <c r="B121" s="467" t="s">
        <v>209</v>
      </c>
      <c r="C121" s="819"/>
      <c r="D121" s="448" t="s">
        <v>367</v>
      </c>
      <c r="E121" s="448" t="s">
        <v>367</v>
      </c>
      <c r="F121" s="448" t="s">
        <v>367</v>
      </c>
      <c r="G121" s="448" t="s">
        <v>367</v>
      </c>
      <c r="H121" s="279">
        <f>H122</f>
        <v>0</v>
      </c>
      <c r="I121" s="279">
        <f>I122</f>
        <v>0</v>
      </c>
      <c r="J121" s="224" t="s">
        <v>202</v>
      </c>
      <c r="K121" s="448" t="s">
        <v>202</v>
      </c>
      <c r="L121" s="826"/>
      <c r="M121" s="233" t="e">
        <f t="shared" si="2"/>
        <v>#DIV/0!</v>
      </c>
    </row>
    <row r="122" spans="1:13" ht="118.5" customHeight="1" x14ac:dyDescent="0.25">
      <c r="A122" s="468" t="s">
        <v>110</v>
      </c>
      <c r="B122" s="458" t="s">
        <v>365</v>
      </c>
      <c r="C122" s="221" t="s">
        <v>455</v>
      </c>
      <c r="D122" s="448" t="s">
        <v>367</v>
      </c>
      <c r="E122" s="448" t="s">
        <v>367</v>
      </c>
      <c r="F122" s="448" t="s">
        <v>367</v>
      </c>
      <c r="G122" s="448" t="s">
        <v>367</v>
      </c>
      <c r="H122" s="279">
        <v>0</v>
      </c>
      <c r="I122" s="280">
        <f>финансир!L126+финансир!M126</f>
        <v>0</v>
      </c>
      <c r="J122" s="823" t="s">
        <v>441</v>
      </c>
      <c r="K122" s="823"/>
      <c r="L122" s="230"/>
      <c r="M122" s="233" t="e">
        <f t="shared" si="2"/>
        <v>#DIV/0!</v>
      </c>
    </row>
    <row r="123" spans="1:13" x14ac:dyDescent="0.25">
      <c r="A123" s="870" t="s">
        <v>351</v>
      </c>
      <c r="B123" s="870"/>
      <c r="C123" s="281"/>
      <c r="D123" s="282"/>
      <c r="E123" s="267"/>
      <c r="F123" s="251"/>
      <c r="G123" s="251"/>
      <c r="H123" s="343"/>
      <c r="I123" s="232"/>
      <c r="J123" s="359"/>
      <c r="K123" s="919"/>
      <c r="L123" s="251"/>
      <c r="M123" s="233" t="e">
        <f t="shared" si="2"/>
        <v>#DIV/0!</v>
      </c>
    </row>
    <row r="124" spans="1:13" ht="86.25" customHeight="1" x14ac:dyDescent="0.25">
      <c r="A124" s="450"/>
      <c r="B124" s="826" t="s">
        <v>149</v>
      </c>
      <c r="C124" s="221" t="s">
        <v>461</v>
      </c>
      <c r="D124" s="282"/>
      <c r="E124" s="268"/>
      <c r="F124" s="269"/>
      <c r="G124" s="269"/>
      <c r="H124" s="270" t="s">
        <v>143</v>
      </c>
      <c r="I124" s="270" t="s">
        <v>143</v>
      </c>
      <c r="J124" s="960">
        <f>'Целевые индикаторы '!D16</f>
        <v>100</v>
      </c>
      <c r="K124" s="416">
        <f>'Целевые индикаторы '!E16</f>
        <v>100</v>
      </c>
      <c r="L124" s="354" t="str">
        <f>'Целевые индикаторы '!G16</f>
        <v>За I полугодие 2018 года значение целевого индикатора выполнено</v>
      </c>
      <c r="M124" s="233" t="e">
        <f t="shared" si="2"/>
        <v>#VALUE!</v>
      </c>
    </row>
    <row r="125" spans="1:13" ht="102" customHeight="1" x14ac:dyDescent="0.25">
      <c r="A125" s="450"/>
      <c r="B125" s="826" t="s">
        <v>144</v>
      </c>
      <c r="C125" s="221" t="s">
        <v>463</v>
      </c>
      <c r="D125" s="282"/>
      <c r="E125" s="268"/>
      <c r="F125" s="269"/>
      <c r="G125" s="269"/>
      <c r="H125" s="270" t="s">
        <v>143</v>
      </c>
      <c r="I125" s="270" t="s">
        <v>143</v>
      </c>
      <c r="J125" s="362">
        <f>'Целевые индикаторы '!D17</f>
        <v>11</v>
      </c>
      <c r="K125" s="961">
        <f>'Целевые индикаторы '!E17</f>
        <v>11</v>
      </c>
      <c r="L125" s="354" t="str">
        <f>'Целевые индикаторы '!G17</f>
        <v>За I полугодие 2018 года значение целевого индикатора выполнено</v>
      </c>
      <c r="M125" s="233" t="e">
        <f t="shared" si="2"/>
        <v>#VALUE!</v>
      </c>
    </row>
    <row r="126" spans="1:13" ht="93.75" customHeight="1" x14ac:dyDescent="0.25">
      <c r="A126" s="450"/>
      <c r="B126" s="826" t="s">
        <v>150</v>
      </c>
      <c r="C126" s="221" t="s">
        <v>463</v>
      </c>
      <c r="D126" s="282"/>
      <c r="E126" s="268"/>
      <c r="F126" s="269"/>
      <c r="G126" s="269"/>
      <c r="H126" s="270" t="s">
        <v>143</v>
      </c>
      <c r="I126" s="270" t="s">
        <v>143</v>
      </c>
      <c r="J126" s="962">
        <f>'Целевые индикаторы '!D18</f>
        <v>1.5</v>
      </c>
      <c r="K126" s="356">
        <f>'Целевые индикаторы '!E18</f>
        <v>1.5</v>
      </c>
      <c r="L126" s="354" t="str">
        <f>'Целевые индикаторы '!G18</f>
        <v>За I полугодие 2018 года значение целевого индикатора выполнено</v>
      </c>
      <c r="M126" s="233" t="e">
        <f t="shared" si="2"/>
        <v>#VALUE!</v>
      </c>
    </row>
    <row r="127" spans="1:13" ht="38.25" x14ac:dyDescent="0.25">
      <c r="A127" s="283" t="s">
        <v>279</v>
      </c>
      <c r="B127" s="467" t="s">
        <v>221</v>
      </c>
      <c r="C127" s="284"/>
      <c r="D127" s="448"/>
      <c r="E127" s="448"/>
      <c r="F127" s="448"/>
      <c r="G127" s="448"/>
      <c r="H127" s="285">
        <f>H128</f>
        <v>98434</v>
      </c>
      <c r="I127" s="285">
        <f>I128</f>
        <v>78865.638999999996</v>
      </c>
      <c r="J127" s="359"/>
      <c r="K127" s="922"/>
      <c r="L127" s="230"/>
      <c r="M127" s="233">
        <f t="shared" si="2"/>
        <v>0.80120323262287418</v>
      </c>
    </row>
    <row r="128" spans="1:13" ht="63" customHeight="1" x14ac:dyDescent="0.25">
      <c r="A128" s="457" t="s">
        <v>161</v>
      </c>
      <c r="B128" s="467" t="s">
        <v>222</v>
      </c>
      <c r="C128" s="284"/>
      <c r="D128" s="448"/>
      <c r="E128" s="448"/>
      <c r="F128" s="448"/>
      <c r="G128" s="448"/>
      <c r="H128" s="285">
        <f>SUM(H129:H135)</f>
        <v>98434</v>
      </c>
      <c r="I128" s="285">
        <f>I129+I130+I131+I132+I133+I134+I135</f>
        <v>78865.638999999996</v>
      </c>
      <c r="J128" s="359"/>
      <c r="K128" s="922"/>
      <c r="L128" s="230"/>
      <c r="M128" s="233">
        <f t="shared" si="2"/>
        <v>0.80120323262287418</v>
      </c>
    </row>
    <row r="129" spans="1:13" ht="60.75" customHeight="1" x14ac:dyDescent="0.25">
      <c r="A129" s="963" t="s">
        <v>273</v>
      </c>
      <c r="B129" s="826" t="s">
        <v>260</v>
      </c>
      <c r="C129" s="286" t="s">
        <v>59</v>
      </c>
      <c r="D129" s="448" t="s">
        <v>366</v>
      </c>
      <c r="E129" s="448" t="s">
        <v>367</v>
      </c>
      <c r="F129" s="448" t="s">
        <v>366</v>
      </c>
      <c r="G129" s="448" t="s">
        <v>367</v>
      </c>
      <c r="H129" s="287">
        <v>11914.08</v>
      </c>
      <c r="I129" s="280">
        <f>финансир!M131</f>
        <v>5211.6450000000004</v>
      </c>
      <c r="J129" s="348" t="s">
        <v>511</v>
      </c>
      <c r="K129" s="441" t="s">
        <v>530</v>
      </c>
      <c r="L129" s="826" t="s">
        <v>21</v>
      </c>
      <c r="M129" s="233">
        <f t="shared" si="2"/>
        <v>0.43743579025824908</v>
      </c>
    </row>
    <row r="130" spans="1:13" ht="89.25" customHeight="1" x14ac:dyDescent="0.25">
      <c r="A130" s="468" t="s">
        <v>274</v>
      </c>
      <c r="B130" s="826" t="s">
        <v>138</v>
      </c>
      <c r="C130" s="286" t="s">
        <v>59</v>
      </c>
      <c r="D130" s="448" t="s">
        <v>366</v>
      </c>
      <c r="E130" s="448" t="s">
        <v>367</v>
      </c>
      <c r="F130" s="448" t="s">
        <v>366</v>
      </c>
      <c r="G130" s="448" t="s">
        <v>367</v>
      </c>
      <c r="H130" s="287">
        <v>1353.52</v>
      </c>
      <c r="I130" s="280">
        <f>финансир!M132</f>
        <v>984.89099999999996</v>
      </c>
      <c r="J130" s="348" t="s">
        <v>512</v>
      </c>
      <c r="K130" s="923" t="s">
        <v>531</v>
      </c>
      <c r="L130" s="288"/>
      <c r="M130" s="233">
        <f t="shared" si="2"/>
        <v>0.72765160470476975</v>
      </c>
    </row>
    <row r="131" spans="1:13" ht="93" hidden="1" customHeight="1" x14ac:dyDescent="0.25">
      <c r="A131" s="468" t="s">
        <v>275</v>
      </c>
      <c r="B131" s="826" t="s">
        <v>49</v>
      </c>
      <c r="C131" s="286" t="s">
        <v>59</v>
      </c>
      <c r="D131" s="448"/>
      <c r="E131" s="448"/>
      <c r="F131" s="448"/>
      <c r="G131" s="448"/>
      <c r="H131" s="287"/>
      <c r="I131" s="280">
        <f>финансир!M133</f>
        <v>0</v>
      </c>
      <c r="J131" s="348"/>
      <c r="K131" s="923"/>
      <c r="L131" s="288"/>
      <c r="M131" s="233"/>
    </row>
    <row r="132" spans="1:13" s="459" customFormat="1" ht="123.75" customHeight="1" x14ac:dyDescent="0.25">
      <c r="A132" s="468" t="s">
        <v>275</v>
      </c>
      <c r="B132" s="826" t="s">
        <v>136</v>
      </c>
      <c r="C132" s="286" t="s">
        <v>59</v>
      </c>
      <c r="D132" s="448" t="s">
        <v>366</v>
      </c>
      <c r="E132" s="448" t="s">
        <v>369</v>
      </c>
      <c r="F132" s="448" t="s">
        <v>366</v>
      </c>
      <c r="G132" s="448" t="s">
        <v>369</v>
      </c>
      <c r="H132" s="287">
        <v>250</v>
      </c>
      <c r="I132" s="280">
        <f>финансир!M134</f>
        <v>365.13499999999999</v>
      </c>
      <c r="J132" s="348" t="s">
        <v>513</v>
      </c>
      <c r="K132" s="964" t="s">
        <v>447</v>
      </c>
      <c r="L132" s="230"/>
      <c r="M132" s="233">
        <f t="shared" si="2"/>
        <v>1.4605399999999999</v>
      </c>
    </row>
    <row r="133" spans="1:13" s="459" customFormat="1" ht="141" customHeight="1" x14ac:dyDescent="0.25">
      <c r="A133" s="468" t="s">
        <v>276</v>
      </c>
      <c r="B133" s="826" t="s">
        <v>24</v>
      </c>
      <c r="C133" s="286" t="s">
        <v>59</v>
      </c>
      <c r="D133" s="448" t="s">
        <v>73</v>
      </c>
      <c r="E133" s="448" t="s">
        <v>73</v>
      </c>
      <c r="F133" s="448" t="s">
        <v>73</v>
      </c>
      <c r="G133" s="448" t="s">
        <v>73</v>
      </c>
      <c r="H133" s="287">
        <v>0</v>
      </c>
      <c r="I133" s="280">
        <f>финансир!M135</f>
        <v>0</v>
      </c>
      <c r="J133" s="823" t="s">
        <v>36</v>
      </c>
      <c r="K133" s="748" t="s">
        <v>22</v>
      </c>
      <c r="L133" s="472"/>
      <c r="M133" s="233" t="e">
        <f t="shared" si="2"/>
        <v>#DIV/0!</v>
      </c>
    </row>
    <row r="134" spans="1:13" s="459" customFormat="1" ht="54.75" customHeight="1" x14ac:dyDescent="0.25">
      <c r="A134" s="468" t="s">
        <v>277</v>
      </c>
      <c r="B134" s="826" t="s">
        <v>224</v>
      </c>
      <c r="C134" s="286" t="s">
        <v>59</v>
      </c>
      <c r="D134" s="448" t="s">
        <v>74</v>
      </c>
      <c r="E134" s="448" t="s">
        <v>74</v>
      </c>
      <c r="F134" s="448" t="s">
        <v>74</v>
      </c>
      <c r="G134" s="448" t="s">
        <v>74</v>
      </c>
      <c r="H134" s="287">
        <v>100</v>
      </c>
      <c r="I134" s="280">
        <f>финансир!M136</f>
        <v>27.949000000000002</v>
      </c>
      <c r="J134" s="349" t="s">
        <v>514</v>
      </c>
      <c r="K134" s="349" t="s">
        <v>532</v>
      </c>
      <c r="L134" s="230"/>
      <c r="M134" s="233">
        <f t="shared" si="2"/>
        <v>0.27949000000000002</v>
      </c>
    </row>
    <row r="135" spans="1:13" ht="130.5" customHeight="1" x14ac:dyDescent="0.25">
      <c r="A135" s="468" t="s">
        <v>108</v>
      </c>
      <c r="B135" s="826" t="s">
        <v>395</v>
      </c>
      <c r="C135" s="286" t="s">
        <v>59</v>
      </c>
      <c r="D135" s="448" t="s">
        <v>366</v>
      </c>
      <c r="E135" s="448" t="s">
        <v>367</v>
      </c>
      <c r="F135" s="448" t="s">
        <v>366</v>
      </c>
      <c r="G135" s="448">
        <v>40500</v>
      </c>
      <c r="H135" s="287">
        <v>84816.4</v>
      </c>
      <c r="I135" s="280">
        <f>финансир!L137</f>
        <v>72276.019</v>
      </c>
      <c r="J135" s="260" t="s">
        <v>515</v>
      </c>
      <c r="K135" s="826" t="s">
        <v>533</v>
      </c>
      <c r="L135" s="450"/>
      <c r="M135" s="233">
        <f t="shared" si="2"/>
        <v>0.85214674284690228</v>
      </c>
    </row>
    <row r="136" spans="1:13" x14ac:dyDescent="0.25">
      <c r="A136" s="870" t="s">
        <v>352</v>
      </c>
      <c r="B136" s="870"/>
      <c r="C136" s="281"/>
      <c r="D136" s="282"/>
      <c r="E136" s="267"/>
      <c r="F136" s="269"/>
      <c r="G136" s="269"/>
      <c r="H136" s="269"/>
      <c r="I136" s="269"/>
      <c r="J136" s="264"/>
      <c r="K136" s="919"/>
      <c r="L136" s="251"/>
      <c r="M136" s="233" t="e">
        <f t="shared" ref="M136:M169" si="3">I136/H136</f>
        <v>#DIV/0!</v>
      </c>
    </row>
    <row r="137" spans="1:13" ht="136.5" customHeight="1" x14ac:dyDescent="0.25">
      <c r="A137" s="450"/>
      <c r="B137" s="826" t="s">
        <v>353</v>
      </c>
      <c r="C137" s="286" t="s">
        <v>59</v>
      </c>
      <c r="D137" s="965"/>
      <c r="E137" s="268"/>
      <c r="F137" s="289"/>
      <c r="G137" s="289"/>
      <c r="H137" s="289"/>
      <c r="I137" s="289"/>
      <c r="J137" s="938">
        <f>'Целевые индикаторы '!D20</f>
        <v>0.55000000000000004</v>
      </c>
      <c r="K137" s="930">
        <f>'Целевые индикаторы '!E20</f>
        <v>0.42</v>
      </c>
      <c r="L137" s="458" t="str">
        <f>'Целевые индикаторы '!G20</f>
        <v>По состоянию на 01.07.2018 численность безработных граждан, зарегистрированных в государственных учреждениях службы занятости населения, составила 2668 человек. Уровень регистрируемой безработицы составил 0,42%</v>
      </c>
      <c r="M137" s="233" t="e">
        <v>#DIV/0!</v>
      </c>
    </row>
    <row r="138" spans="1:13" ht="147" hidden="1" customHeight="1" x14ac:dyDescent="0.25">
      <c r="A138" s="450"/>
      <c r="B138" s="826" t="s">
        <v>60</v>
      </c>
      <c r="C138" s="286" t="s">
        <v>59</v>
      </c>
      <c r="D138" s="965"/>
      <c r="E138" s="268"/>
      <c r="F138" s="289"/>
      <c r="G138" s="289"/>
      <c r="H138" s="289"/>
      <c r="I138" s="289"/>
      <c r="J138" s="966" t="e">
        <f>'Целевые индикаторы '!#REF!</f>
        <v>#REF!</v>
      </c>
      <c r="K138" s="966"/>
      <c r="L138" s="967" t="str">
        <f>'[1]Целевые индикаторы '!G21</f>
        <v xml:space="preserve">Количество получателей государственных услуг в сфере занятости  составило  85127 человек. </v>
      </c>
      <c r="M138" s="233"/>
    </row>
    <row r="139" spans="1:13" ht="51" customHeight="1" x14ac:dyDescent="0.25">
      <c r="A139" s="450"/>
      <c r="B139" s="826" t="s">
        <v>384</v>
      </c>
      <c r="C139" s="286" t="s">
        <v>59</v>
      </c>
      <c r="D139" s="965"/>
      <c r="E139" s="268"/>
      <c r="F139" s="290"/>
      <c r="G139" s="290"/>
      <c r="H139" s="290"/>
      <c r="I139" s="290"/>
      <c r="J139" s="933">
        <f>'Целевые индикаторы '!D22</f>
        <v>6150</v>
      </c>
      <c r="K139" s="931">
        <f>'Целевые индикаторы '!E22</f>
        <v>6153</v>
      </c>
      <c r="L139" s="826" t="str">
        <f>'Целевые индикаторы '!G22</f>
        <v>Количество работников прошедших обучение за 6 месяцев 2018 года составило 6153 человека</v>
      </c>
      <c r="M139" s="233" t="e">
        <v>#DIV/0!</v>
      </c>
    </row>
    <row r="140" spans="1:13" ht="56.25" customHeight="1" x14ac:dyDescent="0.25">
      <c r="A140" s="450"/>
      <c r="B140" s="826" t="s">
        <v>61</v>
      </c>
      <c r="C140" s="286" t="s">
        <v>59</v>
      </c>
      <c r="D140" s="965"/>
      <c r="E140" s="268"/>
      <c r="F140" s="289"/>
      <c r="G140" s="289"/>
      <c r="H140" s="289"/>
      <c r="I140" s="289"/>
      <c r="J140" s="932">
        <f>'Целевые индикаторы '!D21</f>
        <v>42250</v>
      </c>
      <c r="K140" s="966">
        <f>'Целевые индикаторы '!E21</f>
        <v>44786</v>
      </c>
      <c r="L140" s="358" t="str">
        <f>'Целевые индикаторы '!G21</f>
        <v xml:space="preserve">Количество получателей государственных услуг в сфере занятости за 6 месяцев 2018 года составило  44786 человек. </v>
      </c>
      <c r="M140" s="233" t="e">
        <v>#DIV/0!</v>
      </c>
    </row>
    <row r="141" spans="1:13" ht="226.5" customHeight="1" x14ac:dyDescent="0.25">
      <c r="A141" s="450"/>
      <c r="B141" s="826" t="s">
        <v>62</v>
      </c>
      <c r="C141" s="286" t="s">
        <v>59</v>
      </c>
      <c r="D141" s="965"/>
      <c r="E141" s="268"/>
      <c r="F141" s="289"/>
      <c r="G141" s="289"/>
      <c r="H141" s="289"/>
      <c r="I141" s="289"/>
      <c r="J141" s="934">
        <f>'Целевые индикаторы '!D23</f>
        <v>245</v>
      </c>
      <c r="K141" s="934">
        <f>'Целевые индикаторы '!E23</f>
        <v>106</v>
      </c>
      <c r="L141" s="458" t="str">
        <f>'Целевые индикаторы '!G23</f>
        <v>За 6 месяцев 2018 года численность пострадавших в результате несчастных случаев на производстве составила 106 человек,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c r="M141" s="233" t="e">
        <v>#DIV/0!</v>
      </c>
    </row>
    <row r="142" spans="1:13" ht="57" customHeight="1" x14ac:dyDescent="0.25">
      <c r="A142" s="450"/>
      <c r="B142" s="826" t="s">
        <v>63</v>
      </c>
      <c r="C142" s="286" t="s">
        <v>59</v>
      </c>
      <c r="D142" s="965"/>
      <c r="E142" s="268"/>
      <c r="F142" s="289"/>
      <c r="G142" s="289"/>
      <c r="H142" s="289"/>
      <c r="I142" s="289"/>
      <c r="J142" s="933">
        <f>'Целевые индикаторы '!D24</f>
        <v>9000</v>
      </c>
      <c r="K142" s="934">
        <f>'Целевые индикаторы '!E24</f>
        <v>11012</v>
      </c>
      <c r="L142" s="823" t="str">
        <f>'Целевые индикаторы '!G24</f>
        <v xml:space="preserve">За 6 месяцев 2018 года специальная оценка условий труда проведена на 11012  рабочих местах. </v>
      </c>
      <c r="M142" s="233" t="e">
        <v>#DIV/0!</v>
      </c>
    </row>
    <row r="143" spans="1:13" ht="46.5" customHeight="1" x14ac:dyDescent="0.25">
      <c r="A143" s="450"/>
      <c r="B143" s="826" t="s">
        <v>377</v>
      </c>
      <c r="C143" s="286" t="s">
        <v>59</v>
      </c>
      <c r="D143" s="965"/>
      <c r="E143" s="268"/>
      <c r="F143" s="289"/>
      <c r="G143" s="289"/>
      <c r="H143" s="289"/>
      <c r="I143" s="289"/>
      <c r="J143" s="287" t="str">
        <f>'Целевые индикаторы '!D25</f>
        <v>-</v>
      </c>
      <c r="K143" s="900" t="s">
        <v>64</v>
      </c>
      <c r="L143" s="900"/>
      <c r="M143" s="233" t="e">
        <v>#DIV/0!</v>
      </c>
    </row>
    <row r="144" spans="1:13" ht="48" customHeight="1" x14ac:dyDescent="0.25">
      <c r="A144" s="450"/>
      <c r="B144" s="826" t="s">
        <v>378</v>
      </c>
      <c r="C144" s="286" t="s">
        <v>59</v>
      </c>
      <c r="D144" s="282"/>
      <c r="E144" s="268"/>
      <c r="F144" s="290"/>
      <c r="G144" s="290"/>
      <c r="H144" s="290"/>
      <c r="I144" s="290"/>
      <c r="J144" s="287" t="str">
        <f>'Целевые индикаторы '!D26</f>
        <v>-</v>
      </c>
      <c r="K144" s="900"/>
      <c r="L144" s="900"/>
      <c r="M144" s="233" t="e">
        <f t="shared" si="3"/>
        <v>#DIV/0!</v>
      </c>
    </row>
    <row r="145" spans="1:13" s="459" customFormat="1" ht="93" hidden="1" customHeight="1" x14ac:dyDescent="0.25">
      <c r="A145" s="450"/>
      <c r="B145" s="291" t="s">
        <v>2</v>
      </c>
      <c r="C145" s="286" t="s">
        <v>59</v>
      </c>
      <c r="D145" s="282"/>
      <c r="E145" s="268"/>
      <c r="F145" s="290"/>
      <c r="G145" s="290"/>
      <c r="H145" s="290"/>
      <c r="I145" s="290"/>
      <c r="J145" s="354" t="e">
        <f>'Целевые индикаторы '!#REF!</f>
        <v>#REF!</v>
      </c>
      <c r="K145" s="354" t="e">
        <f>'Целевые индикаторы '!#REF!</f>
        <v>#REF!</v>
      </c>
      <c r="L145" s="354" t="e">
        <f>'Целевые индикаторы '!#REF!</f>
        <v>#REF!</v>
      </c>
      <c r="M145" s="233"/>
    </row>
    <row r="146" spans="1:13" ht="57.75" customHeight="1" x14ac:dyDescent="0.25">
      <c r="A146" s="292" t="s">
        <v>280</v>
      </c>
      <c r="B146" s="293" t="s">
        <v>261</v>
      </c>
      <c r="C146" s="249"/>
      <c r="D146" s="245"/>
      <c r="E146" s="245"/>
      <c r="F146" s="245"/>
      <c r="G146" s="245"/>
      <c r="H146" s="294">
        <f>H147</f>
        <v>985.74</v>
      </c>
      <c r="I146" s="294">
        <f>I147</f>
        <v>1253.077</v>
      </c>
      <c r="J146" s="295"/>
      <c r="K146" s="924"/>
      <c r="L146" s="230"/>
      <c r="M146" s="233">
        <f t="shared" si="3"/>
        <v>1.2712043743786394</v>
      </c>
    </row>
    <row r="147" spans="1:13" ht="57.75" customHeight="1" x14ac:dyDescent="0.25">
      <c r="A147" s="457" t="s">
        <v>161</v>
      </c>
      <c r="B147" s="467" t="s">
        <v>226</v>
      </c>
      <c r="C147" s="249"/>
      <c r="D147" s="245"/>
      <c r="E147" s="245"/>
      <c r="F147" s="245"/>
      <c r="G147" s="245"/>
      <c r="H147" s="294">
        <f>H148+H149+H150</f>
        <v>985.74</v>
      </c>
      <c r="I147" s="294">
        <f>I148+I149+I150</f>
        <v>1253.077</v>
      </c>
      <c r="J147" s="296"/>
      <c r="K147" s="924"/>
      <c r="L147" s="230"/>
      <c r="M147" s="233">
        <f t="shared" si="3"/>
        <v>1.2712043743786394</v>
      </c>
    </row>
    <row r="148" spans="1:13" ht="96.75" customHeight="1" x14ac:dyDescent="0.25">
      <c r="A148" s="297" t="s">
        <v>273</v>
      </c>
      <c r="B148" s="826" t="s">
        <v>227</v>
      </c>
      <c r="C148" s="286" t="s">
        <v>59</v>
      </c>
      <c r="D148" s="448" t="s">
        <v>368</v>
      </c>
      <c r="E148" s="448" t="s">
        <v>367</v>
      </c>
      <c r="F148" s="448" t="s">
        <v>368</v>
      </c>
      <c r="G148" s="448" t="s">
        <v>367</v>
      </c>
      <c r="H148" s="287">
        <f>'[2]план-график'!$G$302+'[2]план-график'!$H$302</f>
        <v>177.45000000000002</v>
      </c>
      <c r="I148" s="280">
        <f>финансир!M144</f>
        <v>225.57400000000001</v>
      </c>
      <c r="J148" s="350" t="s">
        <v>516</v>
      </c>
      <c r="K148" s="935" t="s">
        <v>534</v>
      </c>
      <c r="L148" s="298"/>
      <c r="M148" s="233">
        <f t="shared" si="3"/>
        <v>1.2711975204282897</v>
      </c>
    </row>
    <row r="149" spans="1:13" ht="57" customHeight="1" x14ac:dyDescent="0.25">
      <c r="A149" s="297" t="s">
        <v>274</v>
      </c>
      <c r="B149" s="458" t="s">
        <v>122</v>
      </c>
      <c r="C149" s="286" t="s">
        <v>59</v>
      </c>
      <c r="D149" s="448" t="s">
        <v>368</v>
      </c>
      <c r="E149" s="448" t="s">
        <v>369</v>
      </c>
      <c r="F149" s="448" t="s">
        <v>368</v>
      </c>
      <c r="G149" s="448" t="s">
        <v>369</v>
      </c>
      <c r="H149" s="287">
        <v>0</v>
      </c>
      <c r="I149" s="280">
        <f>финансир!M145</f>
        <v>0</v>
      </c>
      <c r="J149" s="348" t="s">
        <v>517</v>
      </c>
      <c r="K149" s="359" t="s">
        <v>450</v>
      </c>
      <c r="L149" s="472"/>
      <c r="M149" s="233" t="e">
        <f t="shared" si="3"/>
        <v>#DIV/0!</v>
      </c>
    </row>
    <row r="150" spans="1:13" ht="95.25" customHeight="1" x14ac:dyDescent="0.25">
      <c r="A150" s="297" t="s">
        <v>275</v>
      </c>
      <c r="B150" s="826" t="s">
        <v>76</v>
      </c>
      <c r="C150" s="286" t="s">
        <v>59</v>
      </c>
      <c r="D150" s="448" t="s">
        <v>368</v>
      </c>
      <c r="E150" s="448" t="s">
        <v>367</v>
      </c>
      <c r="F150" s="448" t="s">
        <v>368</v>
      </c>
      <c r="G150" s="448" t="s">
        <v>367</v>
      </c>
      <c r="H150" s="287">
        <f>'[2]план-график'!$G$306+'[2]план-график'!$H$306</f>
        <v>808.29</v>
      </c>
      <c r="I150" s="280">
        <f>финансир!L146</f>
        <v>1027.5029999999999</v>
      </c>
      <c r="J150" s="350" t="s">
        <v>516</v>
      </c>
      <c r="K150" s="935" t="s">
        <v>534</v>
      </c>
      <c r="L150" s="298"/>
      <c r="M150" s="233">
        <f t="shared" si="3"/>
        <v>1.2712058790780536</v>
      </c>
    </row>
    <row r="151" spans="1:13" x14ac:dyDescent="0.25">
      <c r="A151" s="870" t="s">
        <v>354</v>
      </c>
      <c r="B151" s="870"/>
      <c r="C151" s="249"/>
      <c r="D151" s="282"/>
      <c r="E151" s="968"/>
      <c r="F151" s="313"/>
      <c r="G151" s="313"/>
      <c r="H151" s="344"/>
      <c r="I151" s="313"/>
      <c r="J151" s="359"/>
      <c r="K151" s="925"/>
      <c r="L151" s="299"/>
      <c r="M151" s="233" t="e">
        <f t="shared" si="3"/>
        <v>#DIV/0!</v>
      </c>
    </row>
    <row r="152" spans="1:13" ht="82.5" customHeight="1" x14ac:dyDescent="0.25">
      <c r="A152" s="450"/>
      <c r="B152" s="826" t="s">
        <v>358</v>
      </c>
      <c r="C152" s="286" t="s">
        <v>59</v>
      </c>
      <c r="D152" s="282"/>
      <c r="E152" s="448"/>
      <c r="F152" s="289"/>
      <c r="G152" s="289"/>
      <c r="H152" s="289"/>
      <c r="I152" s="289"/>
      <c r="J152" s="932">
        <f>'Целевые индикаторы '!D28</f>
        <v>750</v>
      </c>
      <c r="K152" s="934">
        <f>'Целевые индикаторы '!E28</f>
        <v>394</v>
      </c>
      <c r="L152" s="936" t="str">
        <f>'Целевые индикаторы '!G28</f>
        <v>Показатель будет выполнен к концу 2018 года.</v>
      </c>
      <c r="M152" s="233" t="e">
        <f t="shared" si="3"/>
        <v>#DIV/0!</v>
      </c>
    </row>
    <row r="153" spans="1:13" ht="51" hidden="1" customHeight="1" x14ac:dyDescent="0.25">
      <c r="A153" s="450"/>
      <c r="B153" s="826" t="s">
        <v>93</v>
      </c>
      <c r="C153" s="286" t="s">
        <v>399</v>
      </c>
      <c r="D153" s="282"/>
      <c r="E153" s="448"/>
      <c r="F153" s="300"/>
      <c r="G153" s="300"/>
      <c r="H153" s="300"/>
      <c r="I153" s="300"/>
      <c r="J153" s="937">
        <v>0</v>
      </c>
      <c r="K153" s="969"/>
      <c r="L153" s="299"/>
      <c r="M153" s="233" t="e">
        <f t="shared" si="3"/>
        <v>#DIV/0!</v>
      </c>
    </row>
    <row r="154" spans="1:13" ht="182.25" customHeight="1" x14ac:dyDescent="0.25">
      <c r="A154" s="450"/>
      <c r="B154" s="826" t="s">
        <v>14</v>
      </c>
      <c r="C154" s="286" t="s">
        <v>59</v>
      </c>
      <c r="D154" s="282"/>
      <c r="E154" s="448"/>
      <c r="F154" s="300"/>
      <c r="G154" s="300"/>
      <c r="H154" s="300"/>
      <c r="I154" s="300"/>
      <c r="J154" s="938">
        <f>'Целевые индикаторы '!D29</f>
        <v>60</v>
      </c>
      <c r="K154" s="355">
        <f>'Целевые индикаторы '!E29</f>
        <v>52.4</v>
      </c>
      <c r="L154" s="826" t="str">
        <f>'Целевые индикаторы '!G29</f>
        <v>Причина  не выполнения планового показателяв объясняется снижением колличества соотечественников желающих переселится в Ульяновскую область (во 2 квартале 2018 года в программе приняло участие 242 человека в возрасте до 40 лет от общей численности участников подпрограммы (462 человека).</v>
      </c>
      <c r="M154" s="233" t="e">
        <f t="shared" si="3"/>
        <v>#DIV/0!</v>
      </c>
    </row>
    <row r="155" spans="1:13" ht="193.5" customHeight="1" x14ac:dyDescent="0.25">
      <c r="A155" s="450"/>
      <c r="B155" s="826" t="s">
        <v>15</v>
      </c>
      <c r="C155" s="286" t="s">
        <v>59</v>
      </c>
      <c r="D155" s="282"/>
      <c r="E155" s="448"/>
      <c r="F155" s="300"/>
      <c r="G155" s="300"/>
      <c r="H155" s="300"/>
      <c r="I155" s="300"/>
      <c r="J155" s="938">
        <f>'Целевые индикаторы '!D30</f>
        <v>75</v>
      </c>
      <c r="K155" s="812">
        <f>'Целевые индикаторы '!E30</f>
        <v>59.4</v>
      </c>
      <c r="L155" s="826" t="str">
        <f>'Целевые индикаторы '!G30</f>
        <v>Причина  не выполнения планового показателяв объясняется увеличением колличества соотечественников имеющих полное (общее) среднее либо 8-9 классов образование (во 2 квартале 2018 года в программе приняло участие 133 человека с высшым либо средним профессиональным образованием от общей численности участников подпрограммы (224 человека).</v>
      </c>
      <c r="M155" s="233"/>
    </row>
    <row r="156" spans="1:13" ht="43.5" x14ac:dyDescent="0.25">
      <c r="A156" s="301" t="s">
        <v>142</v>
      </c>
      <c r="B156" s="302" t="s">
        <v>228</v>
      </c>
      <c r="C156" s="303"/>
      <c r="D156" s="304"/>
      <c r="E156" s="304"/>
      <c r="F156" s="304"/>
      <c r="G156" s="304"/>
      <c r="H156" s="294">
        <f>H157+H166</f>
        <v>1346770.4</v>
      </c>
      <c r="I156" s="294">
        <f>I157+I166</f>
        <v>1216761.0219999999</v>
      </c>
      <c r="J156" s="305"/>
      <c r="K156" s="359"/>
      <c r="L156" s="304"/>
      <c r="M156" s="233">
        <f t="shared" si="3"/>
        <v>0.90346581867258147</v>
      </c>
    </row>
    <row r="157" spans="1:13" ht="38.25" x14ac:dyDescent="0.25">
      <c r="A157" s="473" t="s">
        <v>199</v>
      </c>
      <c r="B157" s="474" t="s">
        <v>229</v>
      </c>
      <c r="C157" s="303"/>
      <c r="D157" s="304"/>
      <c r="E157" s="304"/>
      <c r="F157" s="304"/>
      <c r="G157" s="304"/>
      <c r="H157" s="294">
        <f>H158+H159+H160+H164+H165</f>
        <v>1345673.2</v>
      </c>
      <c r="I157" s="294">
        <f>I158+I159+I160+I164+I165</f>
        <v>1215663.8219999999</v>
      </c>
      <c r="J157" s="305"/>
      <c r="K157" s="359"/>
      <c r="L157" s="304"/>
      <c r="M157" s="233">
        <f t="shared" si="3"/>
        <v>0.903387109143587</v>
      </c>
    </row>
    <row r="158" spans="1:13" ht="141" customHeight="1" x14ac:dyDescent="0.25">
      <c r="A158" s="970" t="s">
        <v>273</v>
      </c>
      <c r="B158" s="971" t="s">
        <v>357</v>
      </c>
      <c r="C158" s="220" t="s">
        <v>617</v>
      </c>
      <c r="D158" s="448" t="s">
        <v>366</v>
      </c>
      <c r="E158" s="448" t="s">
        <v>367</v>
      </c>
      <c r="F158" s="448" t="s">
        <v>366</v>
      </c>
      <c r="G158" s="448" t="s">
        <v>367</v>
      </c>
      <c r="H158" s="306">
        <v>82215.28</v>
      </c>
      <c r="I158" s="280">
        <f>финансир!M151</f>
        <v>78182.91</v>
      </c>
      <c r="J158" s="972" t="s">
        <v>65</v>
      </c>
      <c r="K158" s="823" t="s">
        <v>560</v>
      </c>
      <c r="L158" s="946"/>
      <c r="M158" s="233">
        <f t="shared" si="3"/>
        <v>0.95095352104864206</v>
      </c>
    </row>
    <row r="159" spans="1:13" ht="63" customHeight="1" x14ac:dyDescent="0.25">
      <c r="A159" s="970"/>
      <c r="B159" s="971"/>
      <c r="C159" s="307" t="s">
        <v>59</v>
      </c>
      <c r="D159" s="448"/>
      <c r="E159" s="448"/>
      <c r="F159" s="448"/>
      <c r="G159" s="448"/>
      <c r="H159" s="947">
        <v>11450</v>
      </c>
      <c r="I159" s="280">
        <f>финансир!M152</f>
        <v>10363.705</v>
      </c>
      <c r="J159" s="972"/>
      <c r="K159" s="823" t="s">
        <v>607</v>
      </c>
      <c r="L159" s="946"/>
      <c r="M159" s="233"/>
    </row>
    <row r="160" spans="1:13" ht="31.5" customHeight="1" x14ac:dyDescent="0.25">
      <c r="A160" s="973" t="s">
        <v>274</v>
      </c>
      <c r="B160" s="317" t="s">
        <v>66</v>
      </c>
      <c r="C160" s="286"/>
      <c r="D160" s="448"/>
      <c r="E160" s="448"/>
      <c r="F160" s="448"/>
      <c r="G160" s="448"/>
      <c r="H160" s="306">
        <f>H161+H162+H163</f>
        <v>1223904.19</v>
      </c>
      <c r="I160" s="306">
        <f>I161+I162+I163</f>
        <v>1119827.077</v>
      </c>
      <c r="J160" s="974" t="s">
        <v>202</v>
      </c>
      <c r="K160" s="974" t="s">
        <v>202</v>
      </c>
      <c r="L160" s="448"/>
      <c r="M160" s="233"/>
    </row>
    <row r="161" spans="1:13" ht="136.5" customHeight="1" x14ac:dyDescent="0.25">
      <c r="A161" s="975" t="s">
        <v>215</v>
      </c>
      <c r="B161" s="954" t="s">
        <v>67</v>
      </c>
      <c r="C161" s="220" t="s">
        <v>617</v>
      </c>
      <c r="D161" s="448" t="s">
        <v>366</v>
      </c>
      <c r="E161" s="448" t="s">
        <v>367</v>
      </c>
      <c r="F161" s="448" t="s">
        <v>366</v>
      </c>
      <c r="G161" s="448" t="s">
        <v>367</v>
      </c>
      <c r="H161" s="306">
        <v>1157714.69</v>
      </c>
      <c r="I161" s="280">
        <f>финансир!M154</f>
        <v>1050065.42</v>
      </c>
      <c r="J161" s="308" t="s">
        <v>205</v>
      </c>
      <c r="K161" s="823" t="s">
        <v>561</v>
      </c>
      <c r="L161" s="450"/>
      <c r="M161" s="233">
        <f t="shared" si="3"/>
        <v>0.9070157173180553</v>
      </c>
    </row>
    <row r="162" spans="1:13" ht="386.25" customHeight="1" x14ac:dyDescent="0.25">
      <c r="A162" s="975"/>
      <c r="B162" s="954"/>
      <c r="C162" s="284" t="s">
        <v>397</v>
      </c>
      <c r="D162" s="448" t="s">
        <v>367</v>
      </c>
      <c r="E162" s="448" t="s">
        <v>367</v>
      </c>
      <c r="F162" s="448" t="s">
        <v>367</v>
      </c>
      <c r="G162" s="448" t="s">
        <v>367</v>
      </c>
      <c r="H162" s="306">
        <v>189.5</v>
      </c>
      <c r="I162" s="280">
        <f>финансир!M155</f>
        <v>189.5</v>
      </c>
      <c r="J162" s="308" t="s">
        <v>518</v>
      </c>
      <c r="K162" s="976" t="s">
        <v>606</v>
      </c>
      <c r="L162" s="309"/>
      <c r="M162" s="945" t="s">
        <v>449</v>
      </c>
    </row>
    <row r="163" spans="1:13" ht="59.25" customHeight="1" x14ac:dyDescent="0.25">
      <c r="A163" s="977" t="s">
        <v>69</v>
      </c>
      <c r="B163" s="826" t="s">
        <v>68</v>
      </c>
      <c r="C163" s="307" t="s">
        <v>59</v>
      </c>
      <c r="D163" s="448" t="s">
        <v>366</v>
      </c>
      <c r="E163" s="448" t="s">
        <v>367</v>
      </c>
      <c r="F163" s="448" t="s">
        <v>366</v>
      </c>
      <c r="G163" s="448" t="s">
        <v>367</v>
      </c>
      <c r="H163" s="306">
        <v>66000</v>
      </c>
      <c r="I163" s="280">
        <f>финансир!M156</f>
        <v>69572.157000000007</v>
      </c>
      <c r="J163" s="308" t="s">
        <v>205</v>
      </c>
      <c r="K163" s="823" t="s">
        <v>608</v>
      </c>
      <c r="L163" s="450"/>
      <c r="M163" s="233"/>
    </row>
    <row r="164" spans="1:13" ht="154.5" customHeight="1" x14ac:dyDescent="0.25">
      <c r="A164" s="261" t="s">
        <v>275</v>
      </c>
      <c r="B164" s="262" t="s">
        <v>70</v>
      </c>
      <c r="C164" s="284" t="s">
        <v>398</v>
      </c>
      <c r="D164" s="448" t="s">
        <v>368</v>
      </c>
      <c r="E164" s="448" t="s">
        <v>368</v>
      </c>
      <c r="F164" s="448" t="s">
        <v>368</v>
      </c>
      <c r="G164" s="448" t="s">
        <v>368</v>
      </c>
      <c r="H164" s="306">
        <v>26725.5</v>
      </c>
      <c r="I164" s="280">
        <f>финансир!M157</f>
        <v>6187.88</v>
      </c>
      <c r="J164" s="819" t="s">
        <v>120</v>
      </c>
      <c r="K164" s="823" t="s">
        <v>618</v>
      </c>
      <c r="L164" s="230"/>
      <c r="M164" s="233">
        <f t="shared" si="3"/>
        <v>0.23153467661970778</v>
      </c>
    </row>
    <row r="165" spans="1:13" ht="134.25" customHeight="1" x14ac:dyDescent="0.25">
      <c r="A165" s="261" t="s">
        <v>276</v>
      </c>
      <c r="B165" s="262" t="s">
        <v>11</v>
      </c>
      <c r="C165" s="220" t="s">
        <v>617</v>
      </c>
      <c r="D165" s="448" t="s">
        <v>366</v>
      </c>
      <c r="E165" s="448" t="s">
        <v>367</v>
      </c>
      <c r="F165" s="448" t="s">
        <v>366</v>
      </c>
      <c r="G165" s="448" t="s">
        <v>367</v>
      </c>
      <c r="H165" s="306">
        <v>1378.23</v>
      </c>
      <c r="I165" s="280">
        <f>финансир!M158</f>
        <v>1102.25</v>
      </c>
      <c r="J165" s="823" t="s">
        <v>25</v>
      </c>
      <c r="K165" s="823" t="s">
        <v>609</v>
      </c>
      <c r="L165" s="230"/>
      <c r="M165" s="233">
        <f t="shared" si="3"/>
        <v>0.79975766018734173</v>
      </c>
    </row>
    <row r="166" spans="1:13" ht="43.5" customHeight="1" x14ac:dyDescent="0.25">
      <c r="A166" s="177" t="s">
        <v>196</v>
      </c>
      <c r="B166" s="178" t="s">
        <v>231</v>
      </c>
      <c r="C166" s="310"/>
      <c r="D166" s="311"/>
      <c r="E166" s="311"/>
      <c r="F166" s="230"/>
      <c r="G166" s="230"/>
      <c r="H166" s="306">
        <f>H167</f>
        <v>1097.2</v>
      </c>
      <c r="I166" s="306">
        <f>I167</f>
        <v>1097.2</v>
      </c>
      <c r="J166" s="308"/>
      <c r="K166" s="978"/>
      <c r="L166" s="230"/>
      <c r="M166" s="233">
        <f t="shared" si="3"/>
        <v>1</v>
      </c>
    </row>
    <row r="167" spans="1:13" ht="154.5" customHeight="1" x14ac:dyDescent="0.25">
      <c r="A167" s="973"/>
      <c r="B167" s="977" t="s">
        <v>232</v>
      </c>
      <c r="C167" s="221" t="s">
        <v>464</v>
      </c>
      <c r="D167" s="448" t="s">
        <v>368</v>
      </c>
      <c r="E167" s="448" t="s">
        <v>367</v>
      </c>
      <c r="F167" s="448" t="s">
        <v>368</v>
      </c>
      <c r="G167" s="448" t="s">
        <v>367</v>
      </c>
      <c r="H167" s="306">
        <v>1097.2</v>
      </c>
      <c r="I167" s="280">
        <f>финансир!M160</f>
        <v>1097.2</v>
      </c>
      <c r="J167" s="308" t="s">
        <v>519</v>
      </c>
      <c r="K167" s="348" t="s">
        <v>620</v>
      </c>
      <c r="L167" s="826"/>
      <c r="M167" s="233"/>
    </row>
    <row r="168" spans="1:13" x14ac:dyDescent="0.25">
      <c r="A168" s="870" t="s">
        <v>355</v>
      </c>
      <c r="B168" s="870"/>
      <c r="C168" s="448"/>
      <c r="D168" s="312"/>
      <c r="E168" s="968"/>
      <c r="F168" s="313"/>
      <c r="G168" s="313"/>
      <c r="H168" s="344"/>
      <c r="I168" s="313"/>
      <c r="J168" s="979"/>
      <c r="K168" s="313"/>
      <c r="L168" s="313"/>
      <c r="M168" s="233" t="e">
        <f t="shared" si="3"/>
        <v>#DIV/0!</v>
      </c>
    </row>
    <row r="169" spans="1:13" ht="92.25" hidden="1" customHeight="1" x14ac:dyDescent="0.25">
      <c r="A169" s="450"/>
      <c r="B169" s="826" t="s">
        <v>356</v>
      </c>
      <c r="C169" s="284" t="s">
        <v>400</v>
      </c>
      <c r="D169" s="312"/>
      <c r="E169" s="268"/>
      <c r="F169" s="314"/>
      <c r="G169" s="314"/>
      <c r="H169" s="344"/>
      <c r="I169" s="314"/>
      <c r="J169" s="315" t="e">
        <f>'Целевые индикаторы '!#REF!</f>
        <v>#REF!</v>
      </c>
      <c r="K169" s="926" t="e">
        <f>'Целевые индикаторы '!#REF!</f>
        <v>#REF!</v>
      </c>
      <c r="L169" s="354" t="e">
        <f>'Целевые индикаторы '!#REF!</f>
        <v>#REF!</v>
      </c>
      <c r="M169" s="233" t="e">
        <f t="shared" si="3"/>
        <v>#DIV/0!</v>
      </c>
    </row>
    <row r="170" spans="1:13" ht="140.25" customHeight="1" x14ac:dyDescent="0.25">
      <c r="A170" s="450"/>
      <c r="B170" s="826" t="s">
        <v>379</v>
      </c>
      <c r="C170" s="220" t="s">
        <v>617</v>
      </c>
      <c r="D170" s="312"/>
      <c r="E170" s="268"/>
      <c r="F170" s="314"/>
      <c r="G170" s="314"/>
      <c r="H170" s="344"/>
      <c r="I170" s="314"/>
      <c r="J170" s="433">
        <f>'Целевые индикаторы '!D35</f>
        <v>42.91</v>
      </c>
      <c r="K170" s="434">
        <f>'Целевые индикаторы '!E35</f>
        <v>42.91</v>
      </c>
      <c r="L170" s="354" t="str">
        <f>'Целевые индикаторы '!G35</f>
        <v>За I полугодие 2018 года значение целевого индикатора выполнено</v>
      </c>
      <c r="M170" s="265"/>
    </row>
    <row r="171" spans="1:13" ht="138" customHeight="1" x14ac:dyDescent="0.25">
      <c r="A171" s="450"/>
      <c r="B171" s="826" t="s">
        <v>380</v>
      </c>
      <c r="C171" s="220" t="s">
        <v>617</v>
      </c>
      <c r="D171" s="312"/>
      <c r="E171" s="268"/>
      <c r="F171" s="314"/>
      <c r="G171" s="314"/>
      <c r="H171" s="344"/>
      <c r="I171" s="314"/>
      <c r="J171" s="434">
        <f>'Целевые индикаторы '!D36</f>
        <v>0.114</v>
      </c>
      <c r="K171" s="434">
        <f>'Целевые индикаторы '!E36</f>
        <v>0.114</v>
      </c>
      <c r="L171" s="354" t="str">
        <f>'Целевые индикаторы '!G36</f>
        <v>За I полугодие 2018 года значение целевого индикатора выполнено</v>
      </c>
      <c r="M171" s="265"/>
    </row>
    <row r="172" spans="1:13" ht="135" customHeight="1" x14ac:dyDescent="0.25">
      <c r="A172" s="450"/>
      <c r="B172" s="826" t="s">
        <v>381</v>
      </c>
      <c r="C172" s="220" t="s">
        <v>617</v>
      </c>
      <c r="D172" s="312"/>
      <c r="E172" s="268"/>
      <c r="F172" s="314"/>
      <c r="G172" s="314"/>
      <c r="H172" s="344"/>
      <c r="I172" s="314"/>
      <c r="J172" s="433">
        <f>'Целевые индикаторы '!D37</f>
        <v>9.15</v>
      </c>
      <c r="K172" s="434">
        <f>'Целевые индикаторы '!E37</f>
        <v>9.15</v>
      </c>
      <c r="L172" s="354" t="str">
        <f>'Целевые индикаторы '!G37</f>
        <v>За I полугодие 2018 года значение целевого индикатора выполнено</v>
      </c>
      <c r="M172" s="265"/>
    </row>
    <row r="173" spans="1:13" ht="144.75" customHeight="1" x14ac:dyDescent="0.25">
      <c r="A173" s="450"/>
      <c r="B173" s="826" t="s">
        <v>382</v>
      </c>
      <c r="C173" s="220" t="s">
        <v>617</v>
      </c>
      <c r="D173" s="312"/>
      <c r="E173" s="268"/>
      <c r="F173" s="314"/>
      <c r="G173" s="314"/>
      <c r="H173" s="344"/>
      <c r="I173" s="314"/>
      <c r="J173" s="434">
        <f>'Целевые индикаторы '!D38</f>
        <v>0.82899999999999996</v>
      </c>
      <c r="K173" s="434">
        <f>'Целевые индикаторы '!E38</f>
        <v>0.82899999999999996</v>
      </c>
      <c r="L173" s="354" t="str">
        <f>'Целевые индикаторы '!G38</f>
        <v>За I полугодие 2018 года значение целевого индикатора выполнено</v>
      </c>
      <c r="M173" s="265"/>
    </row>
    <row r="174" spans="1:13" x14ac:dyDescent="0.25">
      <c r="A174" s="316"/>
      <c r="B174" s="317" t="s">
        <v>148</v>
      </c>
      <c r="C174" s="310"/>
      <c r="D174" s="230"/>
      <c r="E174" s="230"/>
      <c r="F174" s="230"/>
      <c r="G174" s="230"/>
      <c r="H174" s="318">
        <f>H156+H127+H101+H70+H6+H146</f>
        <v>6476408.1179399993</v>
      </c>
      <c r="I174" s="318">
        <f>I156+I127+I101+I70+I6+I146</f>
        <v>5968854.067999999</v>
      </c>
      <c r="J174" s="237"/>
      <c r="K174" s="237"/>
      <c r="L174" s="230"/>
      <c r="M174" s="233">
        <f>I174/H174</f>
        <v>0.92163031719170874</v>
      </c>
    </row>
    <row r="175" spans="1:13" x14ac:dyDescent="0.25">
      <c r="H175" s="345">
        <f>H174-3154596.9</f>
        <v>3321811.2179399994</v>
      </c>
      <c r="I175" s="319">
        <f>I174/H174</f>
        <v>0.92163031719170874</v>
      </c>
    </row>
    <row r="176" spans="1:13" x14ac:dyDescent="0.25">
      <c r="H176" s="346"/>
      <c r="I176" s="195"/>
    </row>
    <row r="177" spans="8:8" x14ac:dyDescent="0.25">
      <c r="H177" s="345"/>
    </row>
    <row r="178" spans="8:8" x14ac:dyDescent="0.25">
      <c r="H178" s="345"/>
    </row>
  </sheetData>
  <mergeCells count="28">
    <mergeCell ref="A64:B64"/>
    <mergeCell ref="A98:B98"/>
    <mergeCell ref="A28:A29"/>
    <mergeCell ref="B28:B29"/>
    <mergeCell ref="A62:A63"/>
    <mergeCell ref="B62:B63"/>
    <mergeCell ref="A2:K2"/>
    <mergeCell ref="A3:A4"/>
    <mergeCell ref="B3:B4"/>
    <mergeCell ref="C3:C4"/>
    <mergeCell ref="D3:E3"/>
    <mergeCell ref="F3:G3"/>
    <mergeCell ref="H3:I3"/>
    <mergeCell ref="J3:K3"/>
    <mergeCell ref="L158:L159"/>
    <mergeCell ref="J158:J159"/>
    <mergeCell ref="A104:A105"/>
    <mergeCell ref="B161:B162"/>
    <mergeCell ref="B104:B105"/>
    <mergeCell ref="A161:A162"/>
    <mergeCell ref="K143:L144"/>
    <mergeCell ref="L106:L107"/>
    <mergeCell ref="A168:B168"/>
    <mergeCell ref="A123:B123"/>
    <mergeCell ref="A136:B136"/>
    <mergeCell ref="A151:B151"/>
    <mergeCell ref="A158:A159"/>
    <mergeCell ref="B158:B159"/>
  </mergeCells>
  <phoneticPr fontId="31" type="noConversion"/>
  <hyperlinks>
    <hyperlink ref="B31" location="_ftnref1" display="_ftnref1"/>
  </hyperlinks>
  <pageMargins left="0.70866141732283472" right="0.15748031496062992" top="0.23622047244094491" bottom="0.15748031496062992" header="0.23622047244094491" footer="0.15748031496062992"/>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92</v>
      </c>
    </row>
    <row r="2" spans="1:7" ht="18.75" x14ac:dyDescent="0.3">
      <c r="A2" s="902" t="s">
        <v>91</v>
      </c>
      <c r="B2" s="902"/>
      <c r="C2" s="902"/>
      <c r="D2" s="902"/>
      <c r="E2" s="902"/>
      <c r="F2" s="902"/>
      <c r="G2" s="902"/>
    </row>
    <row r="3" spans="1:7" ht="16.5" customHeight="1" x14ac:dyDescent="0.3">
      <c r="A3" s="903" t="s">
        <v>391</v>
      </c>
      <c r="B3" s="903"/>
      <c r="C3" s="903"/>
      <c r="D3" s="903"/>
      <c r="E3" s="903"/>
      <c r="F3" s="903"/>
      <c r="G3" s="903"/>
    </row>
    <row r="4" spans="1:7" ht="18.75" x14ac:dyDescent="0.3">
      <c r="A4" s="1"/>
      <c r="B4" s="1"/>
      <c r="C4" s="45"/>
      <c r="D4" s="907" t="s">
        <v>392</v>
      </c>
      <c r="E4" s="907"/>
      <c r="F4" s="907"/>
      <c r="G4" s="44"/>
    </row>
    <row r="5" spans="1:7" ht="63.75" x14ac:dyDescent="0.25">
      <c r="A5" s="17" t="s">
        <v>241</v>
      </c>
      <c r="B5" s="17" t="s">
        <v>242</v>
      </c>
      <c r="C5" s="17" t="s">
        <v>375</v>
      </c>
      <c r="D5" s="17" t="s">
        <v>374</v>
      </c>
      <c r="E5" s="17" t="s">
        <v>373</v>
      </c>
      <c r="F5" s="17" t="s">
        <v>372</v>
      </c>
      <c r="G5" s="17" t="s">
        <v>371</v>
      </c>
    </row>
    <row r="6" spans="1:7" x14ac:dyDescent="0.25">
      <c r="A6" s="16">
        <v>1</v>
      </c>
      <c r="B6" s="16">
        <v>2</v>
      </c>
      <c r="C6" s="16">
        <v>3</v>
      </c>
      <c r="D6" s="16">
        <v>4</v>
      </c>
      <c r="E6" s="16">
        <v>5</v>
      </c>
      <c r="F6" s="16">
        <v>6</v>
      </c>
      <c r="G6" s="16">
        <v>7</v>
      </c>
    </row>
    <row r="7" spans="1:7" ht="15.75" thickBot="1" x14ac:dyDescent="0.3">
      <c r="A7" s="904" t="s">
        <v>250</v>
      </c>
      <c r="B7" s="904"/>
      <c r="C7" s="904"/>
      <c r="D7" s="904"/>
      <c r="E7" s="904"/>
      <c r="F7" s="904"/>
      <c r="G7" s="904"/>
    </row>
    <row r="8" spans="1:7" ht="25.5" hidden="1" x14ac:dyDescent="0.25">
      <c r="A8" s="10" t="s">
        <v>273</v>
      </c>
      <c r="B8" s="11" t="s">
        <v>281</v>
      </c>
      <c r="C8" s="42"/>
      <c r="D8" s="42"/>
      <c r="E8" s="42"/>
      <c r="F8" s="42"/>
      <c r="G8" s="42"/>
    </row>
    <row r="9" spans="1:7" ht="26.25" hidden="1" thickBot="1" x14ac:dyDescent="0.3">
      <c r="A9" s="10" t="s">
        <v>274</v>
      </c>
      <c r="B9" s="11" t="s">
        <v>282</v>
      </c>
      <c r="C9" s="42"/>
      <c r="D9" s="42"/>
      <c r="E9" s="42"/>
      <c r="F9" s="42"/>
      <c r="G9" s="42"/>
    </row>
    <row r="10" spans="1:7" ht="132" customHeight="1" thickBot="1" x14ac:dyDescent="0.3">
      <c r="A10" s="146" t="s">
        <v>161</v>
      </c>
      <c r="B10" s="73">
        <v>2</v>
      </c>
      <c r="C10" s="8" t="s">
        <v>145</v>
      </c>
      <c r="D10" s="50">
        <v>2</v>
      </c>
      <c r="E10" s="51">
        <v>2</v>
      </c>
      <c r="F10" s="103">
        <f>E10/D10</f>
        <v>1</v>
      </c>
      <c r="G10" s="104" t="s">
        <v>390</v>
      </c>
    </row>
    <row r="11" spans="1:7" ht="119.25" customHeight="1" thickBot="1" x14ac:dyDescent="0.3">
      <c r="A11" s="146" t="s">
        <v>196</v>
      </c>
      <c r="B11" s="73" t="s">
        <v>283</v>
      </c>
      <c r="C11" s="8" t="s">
        <v>146</v>
      </c>
      <c r="D11" s="52">
        <v>0.2</v>
      </c>
      <c r="E11" s="51">
        <v>0.2</v>
      </c>
      <c r="F11" s="105">
        <f>E11/D11</f>
        <v>1</v>
      </c>
      <c r="G11" s="104" t="s">
        <v>390</v>
      </c>
    </row>
    <row r="12" spans="1:7" ht="38.25" hidden="1" x14ac:dyDescent="0.25">
      <c r="A12" s="146"/>
      <c r="B12" s="73" t="s">
        <v>99</v>
      </c>
      <c r="C12" s="43"/>
      <c r="D12" s="43"/>
      <c r="E12" s="43"/>
      <c r="F12" s="43"/>
      <c r="G12" s="42"/>
    </row>
    <row r="13" spans="1:7" ht="25.5" hidden="1" x14ac:dyDescent="0.25">
      <c r="A13" s="146"/>
      <c r="B13" s="73" t="s">
        <v>284</v>
      </c>
      <c r="C13" s="42"/>
      <c r="D13" s="42"/>
      <c r="E13" s="42"/>
      <c r="F13" s="42"/>
      <c r="G13" s="42"/>
    </row>
    <row r="14" spans="1:7" ht="25.5" hidden="1" x14ac:dyDescent="0.25">
      <c r="A14" s="146"/>
      <c r="B14" s="73" t="s">
        <v>285</v>
      </c>
      <c r="C14" s="23"/>
      <c r="D14" s="7"/>
      <c r="E14" s="7"/>
      <c r="F14" s="7"/>
      <c r="G14" s="23"/>
    </row>
    <row r="15" spans="1:7" ht="38.25" hidden="1" x14ac:dyDescent="0.25">
      <c r="A15" s="146"/>
      <c r="B15" s="73" t="s">
        <v>286</v>
      </c>
      <c r="C15" s="23"/>
      <c r="D15" s="7"/>
      <c r="E15" s="7"/>
      <c r="F15" s="7"/>
      <c r="G15" s="23"/>
    </row>
    <row r="16" spans="1:7" ht="25.5" hidden="1" x14ac:dyDescent="0.25">
      <c r="A16" s="146"/>
      <c r="B16" s="73" t="s">
        <v>100</v>
      </c>
      <c r="C16" s="23"/>
      <c r="D16" s="7"/>
      <c r="E16" s="7"/>
      <c r="F16" s="7"/>
      <c r="G16" s="23"/>
    </row>
    <row r="17" spans="1:7" ht="25.5" hidden="1" x14ac:dyDescent="0.25">
      <c r="A17" s="146"/>
      <c r="B17" s="73" t="s">
        <v>287</v>
      </c>
      <c r="C17" s="23"/>
      <c r="D17" s="7"/>
      <c r="E17" s="7"/>
      <c r="F17" s="7"/>
      <c r="G17" s="23"/>
    </row>
    <row r="18" spans="1:7" ht="38.25" hidden="1" x14ac:dyDescent="0.25">
      <c r="A18" s="146"/>
      <c r="B18" s="73" t="s">
        <v>288</v>
      </c>
      <c r="C18" s="23"/>
      <c r="D18" s="7"/>
      <c r="E18" s="7"/>
      <c r="F18" s="7"/>
      <c r="G18" s="23"/>
    </row>
    <row r="19" spans="1:7" ht="25.5" hidden="1" x14ac:dyDescent="0.25">
      <c r="A19" s="146"/>
      <c r="B19" s="73" t="s">
        <v>289</v>
      </c>
      <c r="C19" s="23"/>
      <c r="D19" s="7"/>
      <c r="E19" s="7"/>
      <c r="F19" s="7"/>
      <c r="G19" s="23"/>
    </row>
    <row r="20" spans="1:7" ht="178.5" hidden="1" x14ac:dyDescent="0.25">
      <c r="A20" s="146"/>
      <c r="B20" s="73" t="s">
        <v>290</v>
      </c>
      <c r="C20" s="23"/>
      <c r="D20" s="7"/>
      <c r="E20" s="7"/>
      <c r="F20" s="7"/>
      <c r="G20" s="23"/>
    </row>
    <row r="21" spans="1:7" ht="63.75" hidden="1" x14ac:dyDescent="0.25">
      <c r="A21" s="146"/>
      <c r="B21" s="73" t="s">
        <v>291</v>
      </c>
      <c r="C21" s="23"/>
      <c r="D21" s="7"/>
      <c r="E21" s="7"/>
      <c r="F21" s="7"/>
      <c r="G21" s="23"/>
    </row>
    <row r="22" spans="1:7" ht="38.25" hidden="1" x14ac:dyDescent="0.25">
      <c r="A22" s="146"/>
      <c r="B22" s="73" t="s">
        <v>292</v>
      </c>
      <c r="C22" s="23"/>
      <c r="D22" s="7"/>
      <c r="E22" s="7"/>
      <c r="F22" s="7"/>
      <c r="G22" s="23"/>
    </row>
    <row r="23" spans="1:7" ht="38.25" hidden="1" x14ac:dyDescent="0.25">
      <c r="A23" s="146"/>
      <c r="B23" s="73" t="s">
        <v>293</v>
      </c>
      <c r="C23" s="23"/>
      <c r="D23" s="7"/>
      <c r="E23" s="7"/>
      <c r="F23" s="7"/>
      <c r="G23" s="23"/>
    </row>
    <row r="24" spans="1:7" ht="38.25" hidden="1" x14ac:dyDescent="0.25">
      <c r="A24" s="146"/>
      <c r="B24" s="73" t="s">
        <v>294</v>
      </c>
      <c r="C24" s="23"/>
      <c r="D24" s="7"/>
      <c r="E24" s="7"/>
      <c r="F24" s="7"/>
      <c r="G24" s="23"/>
    </row>
    <row r="25" spans="1:7" ht="165.75" hidden="1" x14ac:dyDescent="0.25">
      <c r="A25" s="146"/>
      <c r="B25" s="73" t="s">
        <v>101</v>
      </c>
      <c r="C25" s="23"/>
      <c r="D25" s="7"/>
      <c r="E25" s="7"/>
      <c r="F25" s="7"/>
      <c r="G25" s="23"/>
    </row>
    <row r="26" spans="1:7" ht="51" hidden="1" x14ac:dyDescent="0.25">
      <c r="A26" s="146"/>
      <c r="B26" s="73" t="s">
        <v>295</v>
      </c>
      <c r="C26" s="23"/>
      <c r="D26" s="7"/>
      <c r="E26" s="7"/>
      <c r="F26" s="7"/>
      <c r="G26" s="23"/>
    </row>
    <row r="27" spans="1:7" ht="38.25" hidden="1" x14ac:dyDescent="0.25">
      <c r="A27" s="146"/>
      <c r="B27" s="73" t="s">
        <v>296</v>
      </c>
      <c r="C27" s="23"/>
      <c r="D27" s="7"/>
      <c r="E27" s="7"/>
      <c r="F27" s="7"/>
      <c r="G27" s="23"/>
    </row>
    <row r="28" spans="1:7" hidden="1" x14ac:dyDescent="0.25">
      <c r="A28" s="147"/>
      <c r="B28" s="11" t="s">
        <v>253</v>
      </c>
      <c r="C28" s="23"/>
      <c r="D28" s="7"/>
      <c r="E28" s="7"/>
      <c r="F28" s="7"/>
      <c r="G28" s="23"/>
    </row>
    <row r="29" spans="1:7" ht="25.5" hidden="1" x14ac:dyDescent="0.25">
      <c r="A29" s="146"/>
      <c r="B29" s="73" t="s">
        <v>102</v>
      </c>
      <c r="C29" s="23"/>
      <c r="D29" s="7"/>
      <c r="E29" s="7"/>
      <c r="F29" s="7"/>
      <c r="G29" s="23"/>
    </row>
    <row r="30" spans="1:7" ht="25.5" hidden="1" x14ac:dyDescent="0.25">
      <c r="A30" s="146"/>
      <c r="B30" s="73" t="s">
        <v>297</v>
      </c>
      <c r="C30" s="23"/>
      <c r="D30" s="7"/>
      <c r="E30" s="7"/>
      <c r="F30" s="7"/>
      <c r="G30" s="23"/>
    </row>
    <row r="31" spans="1:7" ht="38.25" hidden="1" x14ac:dyDescent="0.25">
      <c r="A31" s="146"/>
      <c r="B31" s="73" t="s">
        <v>298</v>
      </c>
      <c r="C31" s="23"/>
      <c r="D31" s="7"/>
      <c r="E31" s="7"/>
      <c r="F31" s="7"/>
      <c r="G31" s="23"/>
    </row>
    <row r="32" spans="1:7" ht="25.5" hidden="1" x14ac:dyDescent="0.25">
      <c r="A32" s="146"/>
      <c r="B32" s="73" t="s">
        <v>299</v>
      </c>
      <c r="C32" s="23"/>
      <c r="D32" s="7"/>
      <c r="E32" s="7"/>
      <c r="F32" s="7"/>
      <c r="G32" s="23"/>
    </row>
    <row r="33" spans="1:7" ht="38.25" hidden="1" x14ac:dyDescent="0.25">
      <c r="A33" s="146"/>
      <c r="B33" s="73" t="s">
        <v>300</v>
      </c>
      <c r="C33" s="23"/>
      <c r="D33" s="7"/>
      <c r="E33" s="7"/>
      <c r="F33" s="7"/>
      <c r="G33" s="23"/>
    </row>
    <row r="34" spans="1:7" ht="51" hidden="1" x14ac:dyDescent="0.25">
      <c r="A34" s="146"/>
      <c r="B34" s="73" t="s">
        <v>301</v>
      </c>
      <c r="C34" s="23"/>
      <c r="D34" s="7"/>
      <c r="E34" s="7"/>
      <c r="F34" s="7"/>
      <c r="G34" s="23"/>
    </row>
    <row r="35" spans="1:7" ht="25.5" hidden="1" x14ac:dyDescent="0.25">
      <c r="A35" s="146"/>
      <c r="B35" s="73" t="s">
        <v>302</v>
      </c>
      <c r="C35" s="23"/>
      <c r="D35" s="7"/>
      <c r="E35" s="7"/>
      <c r="F35" s="7"/>
      <c r="G35" s="23"/>
    </row>
    <row r="36" spans="1:7" ht="51" hidden="1" x14ac:dyDescent="0.25">
      <c r="A36" s="146"/>
      <c r="B36" s="73" t="s">
        <v>254</v>
      </c>
      <c r="C36" s="23"/>
      <c r="D36" s="7"/>
      <c r="E36" s="7"/>
      <c r="F36" s="7"/>
      <c r="G36" s="23"/>
    </row>
    <row r="37" spans="1:7" ht="38.25" hidden="1" x14ac:dyDescent="0.25">
      <c r="A37" s="146"/>
      <c r="B37" s="73" t="s">
        <v>303</v>
      </c>
      <c r="C37" s="23"/>
      <c r="D37" s="7"/>
      <c r="E37" s="7"/>
      <c r="F37" s="7"/>
      <c r="G37" s="23"/>
    </row>
    <row r="38" spans="1:7" ht="38.25" hidden="1" x14ac:dyDescent="0.25">
      <c r="A38" s="146"/>
      <c r="B38" s="73" t="s">
        <v>304</v>
      </c>
      <c r="C38" s="23"/>
      <c r="D38" s="7"/>
      <c r="E38" s="7"/>
      <c r="F38" s="7"/>
      <c r="G38" s="23"/>
    </row>
    <row r="39" spans="1:7" ht="25.5" hidden="1" x14ac:dyDescent="0.25">
      <c r="A39" s="146"/>
      <c r="B39" s="73" t="s">
        <v>305</v>
      </c>
      <c r="C39" s="23"/>
      <c r="D39" s="7"/>
      <c r="E39" s="7"/>
      <c r="F39" s="7"/>
      <c r="G39" s="23"/>
    </row>
    <row r="40" spans="1:7" ht="89.25" hidden="1" x14ac:dyDescent="0.25">
      <c r="A40" s="146"/>
      <c r="B40" s="73" t="s">
        <v>306</v>
      </c>
      <c r="C40" s="23"/>
      <c r="D40" s="7"/>
      <c r="E40" s="7"/>
      <c r="F40" s="7"/>
      <c r="G40" s="23"/>
    </row>
    <row r="41" spans="1:7" ht="25.5" hidden="1" x14ac:dyDescent="0.25">
      <c r="A41" s="146"/>
      <c r="B41" s="73" t="s">
        <v>307</v>
      </c>
      <c r="C41" s="23"/>
      <c r="D41" s="7"/>
      <c r="E41" s="7"/>
      <c r="F41" s="7"/>
      <c r="G41" s="23"/>
    </row>
    <row r="42" spans="1:7" ht="76.5" hidden="1" x14ac:dyDescent="0.25">
      <c r="A42" s="146"/>
      <c r="B42" s="73" t="s">
        <v>103</v>
      </c>
      <c r="C42" s="23"/>
      <c r="D42" s="7"/>
      <c r="E42" s="7"/>
      <c r="F42" s="7"/>
      <c r="G42" s="23"/>
    </row>
    <row r="43" spans="1:7" ht="51" hidden="1" x14ac:dyDescent="0.25">
      <c r="A43" s="146"/>
      <c r="B43" s="73" t="s">
        <v>104</v>
      </c>
      <c r="C43" s="23"/>
      <c r="D43" s="7"/>
      <c r="E43" s="7"/>
      <c r="F43" s="7"/>
      <c r="G43" s="23"/>
    </row>
    <row r="44" spans="1:7" ht="38.25" hidden="1" x14ac:dyDescent="0.25">
      <c r="A44" s="146"/>
      <c r="B44" s="73" t="s">
        <v>308</v>
      </c>
      <c r="C44" s="23"/>
      <c r="D44" s="7"/>
      <c r="E44" s="7"/>
      <c r="F44" s="7"/>
      <c r="G44" s="23"/>
    </row>
    <row r="45" spans="1:7" ht="63.75" hidden="1" x14ac:dyDescent="0.25">
      <c r="A45" s="146"/>
      <c r="B45" s="73" t="s">
        <v>105</v>
      </c>
      <c r="C45" s="23"/>
      <c r="D45" s="7"/>
      <c r="E45" s="7"/>
      <c r="F45" s="7"/>
      <c r="G45" s="23"/>
    </row>
    <row r="46" spans="1:7" ht="76.5" hidden="1" x14ac:dyDescent="0.25">
      <c r="A46" s="147"/>
      <c r="B46" s="11" t="s">
        <v>106</v>
      </c>
      <c r="C46" s="23"/>
      <c r="D46" s="7"/>
      <c r="E46" s="7"/>
      <c r="F46" s="7"/>
      <c r="G46" s="23"/>
    </row>
    <row r="47" spans="1:7" ht="76.5" hidden="1" x14ac:dyDescent="0.25">
      <c r="A47" s="146"/>
      <c r="B47" s="73" t="s">
        <v>106</v>
      </c>
      <c r="C47" s="23"/>
      <c r="D47" s="7"/>
      <c r="E47" s="7"/>
      <c r="F47" s="7"/>
      <c r="G47" s="23"/>
    </row>
    <row r="48" spans="1:7" ht="38.25" hidden="1" x14ac:dyDescent="0.25">
      <c r="A48" s="146"/>
      <c r="B48" s="73" t="s">
        <v>107</v>
      </c>
      <c r="C48" s="23"/>
      <c r="D48" s="7"/>
      <c r="E48" s="7"/>
      <c r="F48" s="7"/>
      <c r="G48" s="23"/>
    </row>
    <row r="49" spans="1:7" ht="25.5" hidden="1" x14ac:dyDescent="0.25">
      <c r="A49" s="146"/>
      <c r="B49" s="73" t="s">
        <v>309</v>
      </c>
      <c r="C49" s="23"/>
      <c r="D49" s="7"/>
      <c r="E49" s="7"/>
      <c r="F49" s="7"/>
      <c r="G49" s="23"/>
    </row>
    <row r="50" spans="1:7" ht="38.25" hidden="1" x14ac:dyDescent="0.25">
      <c r="A50" s="146"/>
      <c r="B50" s="73" t="s">
        <v>310</v>
      </c>
      <c r="C50" s="23"/>
      <c r="D50" s="7"/>
      <c r="E50" s="7"/>
      <c r="F50" s="7"/>
      <c r="G50" s="23"/>
    </row>
    <row r="51" spans="1:7" ht="38.25" hidden="1" x14ac:dyDescent="0.25">
      <c r="A51" s="146"/>
      <c r="B51" s="73" t="s">
        <v>195</v>
      </c>
      <c r="C51" s="23"/>
      <c r="D51" s="7"/>
      <c r="E51" s="7"/>
      <c r="F51" s="29"/>
      <c r="G51" s="23"/>
    </row>
    <row r="52" spans="1:7" ht="38.25" hidden="1" x14ac:dyDescent="0.25">
      <c r="A52" s="146"/>
      <c r="B52" s="73" t="s">
        <v>311</v>
      </c>
      <c r="C52" s="41"/>
      <c r="D52" s="13"/>
      <c r="E52" s="13"/>
      <c r="F52" s="13"/>
      <c r="G52" s="41"/>
    </row>
    <row r="53" spans="1:7" ht="89.25" hidden="1" x14ac:dyDescent="0.25">
      <c r="A53" s="146"/>
      <c r="B53" s="102" t="s">
        <v>207</v>
      </c>
      <c r="C53" s="41"/>
      <c r="D53" s="13"/>
      <c r="E53" s="13"/>
      <c r="F53" s="13"/>
      <c r="G53" s="41"/>
    </row>
    <row r="54" spans="1:7" ht="124.5" customHeight="1" x14ac:dyDescent="0.25">
      <c r="A54" s="82" t="s">
        <v>141</v>
      </c>
      <c r="B54" s="15"/>
      <c r="C54" s="74" t="s">
        <v>370</v>
      </c>
      <c r="D54" s="106">
        <v>98.2</v>
      </c>
      <c r="E54" s="106">
        <v>98.2</v>
      </c>
      <c r="F54" s="107">
        <v>1</v>
      </c>
      <c r="G54" s="104" t="s">
        <v>390</v>
      </c>
    </row>
    <row r="55" spans="1:7" ht="86.25" customHeight="1" x14ac:dyDescent="0.25">
      <c r="A55" s="82" t="s">
        <v>393</v>
      </c>
      <c r="B55" s="15"/>
      <c r="C55" s="6" t="s">
        <v>240</v>
      </c>
      <c r="D55" s="109">
        <v>100</v>
      </c>
      <c r="E55" s="109">
        <v>100</v>
      </c>
      <c r="F55" s="105">
        <f>E55/D55</f>
        <v>1</v>
      </c>
      <c r="G55" s="104" t="s">
        <v>390</v>
      </c>
    </row>
    <row r="56" spans="1:7" hidden="1" x14ac:dyDescent="0.25">
      <c r="A56" s="2"/>
      <c r="B56" s="20" t="s">
        <v>251</v>
      </c>
      <c r="C56" s="18"/>
      <c r="D56" s="19"/>
      <c r="E56" s="19"/>
      <c r="F56" s="19"/>
      <c r="G56" s="18"/>
    </row>
    <row r="57" spans="1:7" x14ac:dyDescent="0.25">
      <c r="A57" s="905" t="s">
        <v>256</v>
      </c>
      <c r="B57" s="905"/>
      <c r="C57" s="905"/>
      <c r="D57" s="905"/>
      <c r="E57" s="905"/>
      <c r="F57" s="905"/>
      <c r="G57" s="905"/>
    </row>
    <row r="58" spans="1:7" ht="25.5" hidden="1" x14ac:dyDescent="0.25">
      <c r="A58" s="86" t="s">
        <v>199</v>
      </c>
      <c r="B58" s="85" t="s">
        <v>160</v>
      </c>
      <c r="C58" s="23"/>
      <c r="D58" s="7"/>
      <c r="E58" s="7"/>
      <c r="F58" s="7"/>
      <c r="G58" s="23"/>
    </row>
    <row r="59" spans="1:7" ht="51" hidden="1" customHeight="1" x14ac:dyDescent="0.25">
      <c r="A59" s="71" t="s">
        <v>273</v>
      </c>
      <c r="B59" s="72" t="s">
        <v>312</v>
      </c>
      <c r="C59" s="101"/>
      <c r="D59" s="9"/>
      <c r="E59" s="9"/>
      <c r="F59" s="9"/>
      <c r="G59" s="40"/>
    </row>
    <row r="60" spans="1:7" ht="51" hidden="1" x14ac:dyDescent="0.25">
      <c r="A60" s="54" t="s">
        <v>274</v>
      </c>
      <c r="B60" s="73" t="s">
        <v>313</v>
      </c>
      <c r="C60" s="101"/>
      <c r="D60" s="39"/>
      <c r="E60" s="39"/>
      <c r="F60" s="39"/>
      <c r="G60" s="38"/>
    </row>
    <row r="61" spans="1:7" ht="51" hidden="1" x14ac:dyDescent="0.25">
      <c r="A61" s="54" t="s">
        <v>275</v>
      </c>
      <c r="B61" s="73" t="s">
        <v>112</v>
      </c>
      <c r="C61" s="101"/>
      <c r="D61" s="39"/>
      <c r="E61" s="39"/>
      <c r="F61" s="39"/>
      <c r="G61" s="38"/>
    </row>
    <row r="62" spans="1:7" s="53" customFormat="1" ht="63.75" hidden="1" x14ac:dyDescent="0.25">
      <c r="A62" s="54" t="s">
        <v>276</v>
      </c>
      <c r="B62" s="73" t="s">
        <v>314</v>
      </c>
      <c r="C62" s="101"/>
      <c r="D62" s="65"/>
      <c r="E62" s="83"/>
      <c r="F62" s="82"/>
      <c r="G62" s="82"/>
    </row>
    <row r="63" spans="1:7" ht="51" hidden="1" x14ac:dyDescent="0.25">
      <c r="A63" s="54" t="s">
        <v>277</v>
      </c>
      <c r="B63" s="73" t="s">
        <v>114</v>
      </c>
      <c r="C63" s="101"/>
      <c r="D63" s="39"/>
      <c r="E63" s="39"/>
      <c r="F63" s="39"/>
      <c r="G63" s="38"/>
    </row>
    <row r="64" spans="1:7" ht="89.25" hidden="1" x14ac:dyDescent="0.25">
      <c r="A64" s="54" t="s">
        <v>108</v>
      </c>
      <c r="B64" s="73" t="s">
        <v>115</v>
      </c>
      <c r="C64" s="101"/>
      <c r="D64" s="39"/>
      <c r="E64" s="39"/>
      <c r="F64" s="39"/>
      <c r="G64" s="38"/>
    </row>
    <row r="65" spans="1:7" ht="25.5" hidden="1" x14ac:dyDescent="0.25">
      <c r="A65" s="54" t="s">
        <v>109</v>
      </c>
      <c r="B65" s="73" t="s">
        <v>317</v>
      </c>
      <c r="C65" s="101"/>
      <c r="D65" s="39"/>
      <c r="E65" s="39"/>
      <c r="F65" s="39"/>
      <c r="G65" s="38"/>
    </row>
    <row r="66" spans="1:7" ht="89.25" hidden="1" x14ac:dyDescent="0.25">
      <c r="A66" s="54" t="s">
        <v>155</v>
      </c>
      <c r="B66" s="73" t="s">
        <v>318</v>
      </c>
      <c r="C66" s="101"/>
      <c r="D66" s="37"/>
      <c r="E66" s="37"/>
      <c r="F66" s="37"/>
      <c r="G66" s="36"/>
    </row>
    <row r="67" spans="1:7" ht="25.5" hidden="1" x14ac:dyDescent="0.25">
      <c r="A67" s="54" t="s">
        <v>361</v>
      </c>
      <c r="B67" s="73" t="s">
        <v>319</v>
      </c>
      <c r="C67" s="909"/>
      <c r="D67" s="19"/>
      <c r="E67" s="19"/>
      <c r="F67" s="19"/>
      <c r="G67" s="18"/>
    </row>
    <row r="68" spans="1:7" ht="25.5" hidden="1" x14ac:dyDescent="0.25">
      <c r="A68" s="54" t="s">
        <v>364</v>
      </c>
      <c r="B68" s="73" t="s">
        <v>320</v>
      </c>
      <c r="C68" s="910"/>
      <c r="D68" s="7"/>
      <c r="E68" s="7"/>
      <c r="F68" s="7"/>
      <c r="G68" s="23"/>
    </row>
    <row r="69" spans="1:7" ht="25.5" hidden="1" x14ac:dyDescent="0.25">
      <c r="A69" s="54" t="s">
        <v>95</v>
      </c>
      <c r="B69" s="73" t="s">
        <v>116</v>
      </c>
      <c r="C69" s="910"/>
      <c r="D69" s="7"/>
      <c r="E69" s="7"/>
      <c r="F69" s="7"/>
      <c r="G69" s="23"/>
    </row>
    <row r="70" spans="1:7" ht="51" hidden="1" x14ac:dyDescent="0.25">
      <c r="A70" s="54" t="s">
        <v>162</v>
      </c>
      <c r="B70" s="73" t="s">
        <v>117</v>
      </c>
      <c r="C70" s="910"/>
      <c r="D70" s="7"/>
      <c r="E70" s="7"/>
      <c r="F70" s="7"/>
      <c r="G70" s="23"/>
    </row>
    <row r="71" spans="1:7" ht="38.25" hidden="1" x14ac:dyDescent="0.25">
      <c r="A71" s="54" t="s">
        <v>163</v>
      </c>
      <c r="B71" s="73" t="s">
        <v>321</v>
      </c>
      <c r="C71" s="910"/>
      <c r="D71" s="7"/>
      <c r="E71" s="7"/>
      <c r="F71" s="7"/>
      <c r="G71" s="23"/>
    </row>
    <row r="72" spans="1:7" ht="51" hidden="1" x14ac:dyDescent="0.25">
      <c r="A72" s="54" t="s">
        <v>164</v>
      </c>
      <c r="B72" s="73" t="s">
        <v>322</v>
      </c>
      <c r="C72" s="910"/>
      <c r="D72" s="7"/>
      <c r="E72" s="7"/>
      <c r="F72" s="7"/>
      <c r="G72" s="23"/>
    </row>
    <row r="73" spans="1:7" ht="51" hidden="1" x14ac:dyDescent="0.25">
      <c r="A73" s="54" t="s">
        <v>165</v>
      </c>
      <c r="B73" s="73" t="s">
        <v>118</v>
      </c>
      <c r="C73" s="910"/>
      <c r="D73" s="7"/>
      <c r="E73" s="7"/>
      <c r="F73" s="7"/>
      <c r="G73" s="23"/>
    </row>
    <row r="74" spans="1:7" ht="63.75" hidden="1" x14ac:dyDescent="0.25">
      <c r="A74" s="54" t="s">
        <v>166</v>
      </c>
      <c r="B74" s="73" t="s">
        <v>323</v>
      </c>
      <c r="C74" s="910"/>
      <c r="D74" s="7"/>
      <c r="E74" s="7"/>
      <c r="F74" s="7"/>
      <c r="G74" s="23"/>
    </row>
    <row r="75" spans="1:7" ht="63.75" hidden="1" x14ac:dyDescent="0.25">
      <c r="A75" s="54" t="s">
        <v>167</v>
      </c>
      <c r="B75" s="73" t="s">
        <v>324</v>
      </c>
      <c r="C75" s="910"/>
      <c r="D75" s="7"/>
      <c r="E75" s="7"/>
      <c r="F75" s="7"/>
      <c r="G75" s="23"/>
    </row>
    <row r="76" spans="1:7" ht="63.75" hidden="1" x14ac:dyDescent="0.25">
      <c r="A76" s="54" t="s">
        <v>168</v>
      </c>
      <c r="B76" s="73" t="s">
        <v>325</v>
      </c>
      <c r="C76" s="910"/>
      <c r="D76" s="7"/>
      <c r="E76" s="7"/>
      <c r="F76" s="7"/>
      <c r="G76" s="23"/>
    </row>
    <row r="77" spans="1:7" ht="76.5" hidden="1" x14ac:dyDescent="0.25">
      <c r="A77" s="54" t="s">
        <v>169</v>
      </c>
      <c r="B77" s="73" t="s">
        <v>326</v>
      </c>
      <c r="C77" s="910"/>
      <c r="D77" s="7"/>
      <c r="E77" s="7"/>
      <c r="F77" s="7"/>
      <c r="G77" s="23"/>
    </row>
    <row r="78" spans="1:7" ht="51" hidden="1" x14ac:dyDescent="0.25">
      <c r="A78" s="54" t="s">
        <v>170</v>
      </c>
      <c r="B78" s="73" t="s">
        <v>327</v>
      </c>
      <c r="C78" s="910"/>
      <c r="D78" s="7"/>
      <c r="E78" s="7"/>
      <c r="F78" s="7"/>
      <c r="G78" s="23"/>
    </row>
    <row r="79" spans="1:7" ht="38.25" hidden="1" x14ac:dyDescent="0.25">
      <c r="A79" s="54" t="s">
        <v>171</v>
      </c>
      <c r="B79" s="73" t="s">
        <v>328</v>
      </c>
      <c r="C79" s="910"/>
      <c r="D79" s="7"/>
      <c r="E79" s="7"/>
      <c r="F79" s="7"/>
      <c r="G79" s="23"/>
    </row>
    <row r="80" spans="1:7" ht="51" hidden="1" x14ac:dyDescent="0.25">
      <c r="A80" s="54" t="s">
        <v>172</v>
      </c>
      <c r="B80" s="73" t="s">
        <v>329</v>
      </c>
      <c r="C80" s="910"/>
      <c r="D80" s="7"/>
      <c r="E80" s="7"/>
      <c r="F80" s="7"/>
      <c r="G80" s="23"/>
    </row>
    <row r="81" spans="1:7" ht="132.75" hidden="1" customHeight="1" x14ac:dyDescent="0.25">
      <c r="A81" s="54" t="s">
        <v>173</v>
      </c>
      <c r="B81" s="110" t="s">
        <v>113</v>
      </c>
      <c r="C81" s="910"/>
      <c r="D81" s="7"/>
      <c r="E81" s="7"/>
      <c r="F81" s="7"/>
      <c r="G81" s="23"/>
    </row>
    <row r="82" spans="1:7" ht="51" hidden="1" x14ac:dyDescent="0.25">
      <c r="A82" s="54" t="s">
        <v>174</v>
      </c>
      <c r="B82" s="110" t="s">
        <v>315</v>
      </c>
      <c r="C82" s="910"/>
      <c r="D82" s="35"/>
      <c r="E82" s="34"/>
      <c r="F82" s="29"/>
      <c r="G82" s="23"/>
    </row>
    <row r="83" spans="1:7" ht="25.5" hidden="1" x14ac:dyDescent="0.25">
      <c r="A83" s="54" t="s">
        <v>175</v>
      </c>
      <c r="B83" s="73" t="s">
        <v>316</v>
      </c>
      <c r="C83" s="910"/>
      <c r="D83" s="7"/>
      <c r="E83" s="7"/>
      <c r="F83" s="7"/>
      <c r="G83" s="23"/>
    </row>
    <row r="84" spans="1:7" ht="157.5" customHeight="1" x14ac:dyDescent="0.25">
      <c r="A84" s="147" t="s">
        <v>161</v>
      </c>
      <c r="B84" s="11"/>
      <c r="C84" s="57" t="s">
        <v>350</v>
      </c>
      <c r="D84" s="144">
        <v>0.84</v>
      </c>
      <c r="E84" s="144">
        <f>'план-график'!K99</f>
        <v>0.879</v>
      </c>
      <c r="F84" s="108">
        <f>E84/D84*100</f>
        <v>104.64285714285715</v>
      </c>
      <c r="G84" s="104" t="str">
        <f>'план-график'!L99</f>
        <v>За I полугодие 2018 года значение целевого индикатора перевыполнено</v>
      </c>
    </row>
    <row r="85" spans="1:7" ht="63.75" x14ac:dyDescent="0.25">
      <c r="A85" s="147" t="s">
        <v>196</v>
      </c>
      <c r="B85" s="11"/>
      <c r="C85" s="57" t="s">
        <v>239</v>
      </c>
      <c r="D85" s="108">
        <v>100</v>
      </c>
      <c r="E85" s="108">
        <v>100</v>
      </c>
      <c r="F85" s="103">
        <v>1</v>
      </c>
      <c r="G85" s="104" t="s">
        <v>388</v>
      </c>
    </row>
    <row r="86" spans="1:7" hidden="1" x14ac:dyDescent="0.25">
      <c r="A86" s="2"/>
      <c r="B86" s="20" t="s">
        <v>251</v>
      </c>
      <c r="C86" s="18"/>
      <c r="D86" s="19"/>
      <c r="E86" s="19"/>
      <c r="F86" s="19"/>
      <c r="G86" s="18"/>
    </row>
    <row r="87" spans="1:7" x14ac:dyDescent="0.25">
      <c r="A87" s="908" t="s">
        <v>257</v>
      </c>
      <c r="B87" s="908"/>
      <c r="C87" s="908"/>
      <c r="D87" s="908"/>
      <c r="E87" s="908"/>
      <c r="F87" s="908"/>
      <c r="G87" s="908"/>
    </row>
    <row r="88" spans="1:7" ht="25.5" hidden="1" x14ac:dyDescent="0.25">
      <c r="A88" s="3" t="s">
        <v>161</v>
      </c>
      <c r="B88" s="4" t="s">
        <v>332</v>
      </c>
      <c r="C88" s="33"/>
      <c r="D88" s="31"/>
      <c r="E88" s="32"/>
      <c r="F88" s="32"/>
      <c r="G88" s="18"/>
    </row>
    <row r="89" spans="1:7" ht="141" thickBot="1" x14ac:dyDescent="0.3">
      <c r="A89" s="149" t="s">
        <v>161</v>
      </c>
      <c r="B89" s="4" t="s">
        <v>333</v>
      </c>
      <c r="C89" s="8" t="s">
        <v>149</v>
      </c>
      <c r="D89" s="111">
        <v>100</v>
      </c>
      <c r="E89" s="112">
        <v>100</v>
      </c>
      <c r="F89" s="103">
        <f>E89/D89</f>
        <v>1</v>
      </c>
      <c r="G89" s="104" t="s">
        <v>390</v>
      </c>
    </row>
    <row r="90" spans="1:7" ht="153.75" hidden="1" thickBot="1" x14ac:dyDescent="0.3">
      <c r="A90" s="149"/>
      <c r="B90" s="6" t="s">
        <v>213</v>
      </c>
      <c r="C90" s="23"/>
      <c r="D90" s="7"/>
      <c r="E90" s="7"/>
      <c r="F90" s="7"/>
      <c r="G90" s="23"/>
    </row>
    <row r="91" spans="1:7" ht="142.5" hidden="1" thickBot="1" x14ac:dyDescent="0.3">
      <c r="A91" s="117"/>
      <c r="B91" s="84" t="s">
        <v>214</v>
      </c>
      <c r="C91" s="23"/>
      <c r="D91" s="7"/>
      <c r="E91" s="7"/>
      <c r="F91" s="7"/>
      <c r="G91" s="23"/>
    </row>
    <row r="92" spans="1:7" ht="51.75" hidden="1" thickBot="1" x14ac:dyDescent="0.3">
      <c r="A92" s="148"/>
      <c r="B92" s="4" t="s">
        <v>339</v>
      </c>
      <c r="C92" s="18"/>
      <c r="D92" s="19"/>
      <c r="E92" s="19"/>
      <c r="F92" s="19"/>
      <c r="G92" s="18"/>
    </row>
    <row r="93" spans="1:7" ht="39" hidden="1" thickBot="1" x14ac:dyDescent="0.3">
      <c r="A93" s="148"/>
      <c r="B93" s="4" t="s">
        <v>340</v>
      </c>
      <c r="C93" s="18"/>
      <c r="D93" s="19"/>
      <c r="E93" s="19"/>
      <c r="F93" s="19"/>
      <c r="G93" s="18"/>
    </row>
    <row r="94" spans="1:7" ht="26.25" hidden="1" thickBot="1" x14ac:dyDescent="0.3">
      <c r="A94" s="148"/>
      <c r="B94" s="4" t="s">
        <v>342</v>
      </c>
      <c r="C94" s="18"/>
      <c r="D94" s="19"/>
      <c r="E94" s="19"/>
      <c r="F94" s="19"/>
      <c r="G94" s="18"/>
    </row>
    <row r="95" spans="1:7" ht="51.75" hidden="1" thickBot="1" x14ac:dyDescent="0.3">
      <c r="A95" s="149"/>
      <c r="B95" s="6" t="s">
        <v>343</v>
      </c>
      <c r="C95" s="23"/>
      <c r="D95" s="7"/>
      <c r="E95" s="7"/>
      <c r="F95" s="7"/>
      <c r="G95" s="23"/>
    </row>
    <row r="96" spans="1:7" ht="102.75" hidden="1" thickBot="1" x14ac:dyDescent="0.3">
      <c r="A96" s="148"/>
      <c r="B96" s="4" t="s">
        <v>344</v>
      </c>
      <c r="C96" s="18"/>
      <c r="D96" s="19"/>
      <c r="E96" s="19"/>
      <c r="F96" s="19"/>
      <c r="G96" s="18"/>
    </row>
    <row r="97" spans="1:7" ht="90" hidden="1" thickBot="1" x14ac:dyDescent="0.3">
      <c r="A97" s="149"/>
      <c r="B97" s="6" t="s">
        <v>345</v>
      </c>
      <c r="C97" s="23"/>
      <c r="D97" s="7"/>
      <c r="E97" s="30"/>
      <c r="F97" s="7"/>
      <c r="G97" s="23"/>
    </row>
    <row r="98" spans="1:7" ht="109.5" customHeight="1" thickBot="1" x14ac:dyDescent="0.3">
      <c r="A98" s="149" t="s">
        <v>196</v>
      </c>
      <c r="B98" s="6" t="s">
        <v>346</v>
      </c>
      <c r="C98" s="145" t="s">
        <v>144</v>
      </c>
      <c r="D98" s="113">
        <v>42</v>
      </c>
      <c r="E98" s="114">
        <v>42</v>
      </c>
      <c r="F98" s="103">
        <f>E98/D98</f>
        <v>1</v>
      </c>
      <c r="G98" s="104" t="s">
        <v>390</v>
      </c>
    </row>
    <row r="99" spans="1:7" ht="38.25" hidden="1" x14ac:dyDescent="0.25">
      <c r="A99" s="149"/>
      <c r="B99" s="6" t="s">
        <v>347</v>
      </c>
      <c r="C99" s="23"/>
      <c r="D99" s="7"/>
      <c r="E99" s="30"/>
      <c r="F99" s="7"/>
      <c r="G99" s="23"/>
    </row>
    <row r="100" spans="1:7" ht="57.75" customHeight="1" x14ac:dyDescent="0.25">
      <c r="A100" s="149" t="s">
        <v>141</v>
      </c>
      <c r="B100" s="6" t="s">
        <v>348</v>
      </c>
      <c r="C100" s="8" t="s">
        <v>150</v>
      </c>
      <c r="D100" s="115">
        <v>5.0999999999999996</v>
      </c>
      <c r="E100" s="116">
        <v>5.0999999999999996</v>
      </c>
      <c r="F100" s="103">
        <f>E100/D100</f>
        <v>1</v>
      </c>
      <c r="G100" s="104" t="s">
        <v>390</v>
      </c>
    </row>
    <row r="101" spans="1:7" hidden="1" x14ac:dyDescent="0.25">
      <c r="A101" s="3" t="s">
        <v>133</v>
      </c>
      <c r="B101" s="4" t="s">
        <v>258</v>
      </c>
      <c r="C101" s="18"/>
      <c r="D101" s="19"/>
      <c r="E101" s="19"/>
      <c r="F101" s="19"/>
      <c r="G101" s="18"/>
    </row>
    <row r="102" spans="1:7" ht="25.5" hidden="1" x14ac:dyDescent="0.25">
      <c r="A102" s="5" t="s">
        <v>134</v>
      </c>
      <c r="B102" s="6" t="s">
        <v>349</v>
      </c>
      <c r="C102" s="23"/>
      <c r="D102" s="7"/>
      <c r="E102" s="7"/>
      <c r="F102" s="7"/>
      <c r="G102" s="23"/>
    </row>
    <row r="103" spans="1:7" hidden="1" x14ac:dyDescent="0.25">
      <c r="A103" s="28"/>
      <c r="B103" s="27" t="s">
        <v>251</v>
      </c>
      <c r="C103" s="21"/>
      <c r="D103" s="26"/>
      <c r="E103" s="26"/>
      <c r="F103" s="22"/>
      <c r="G103" s="21"/>
    </row>
    <row r="104" spans="1:7" hidden="1" x14ac:dyDescent="0.25">
      <c r="A104" s="905" t="s">
        <v>259</v>
      </c>
      <c r="B104" s="908"/>
      <c r="C104" s="905"/>
      <c r="D104" s="905"/>
      <c r="E104" s="905"/>
      <c r="F104" s="905"/>
      <c r="G104" s="905"/>
    </row>
    <row r="105" spans="1:7" s="53" customFormat="1" ht="83.25" hidden="1" customHeight="1" x14ac:dyDescent="0.25">
      <c r="A105" s="88" t="s">
        <v>273</v>
      </c>
      <c r="B105" s="58" t="s">
        <v>260</v>
      </c>
      <c r="C105" s="134" t="s">
        <v>234</v>
      </c>
      <c r="D105" s="122">
        <v>0.56999999999999995</v>
      </c>
      <c r="E105" s="99">
        <f>'план-график'!K137</f>
        <v>0.42</v>
      </c>
      <c r="F105" s="127">
        <f>(D105-E105)/D105*100%+100</f>
        <v>100.26315789473684</v>
      </c>
      <c r="G105" s="133" t="str">
        <f>'план-график'!L137</f>
        <v>По состоянию на 01.07.2018 численность безработных граждан, зарегистрированных в государственных учреждениях службы занятости населения, составила 2668 человек. Уровень регистрируемой безработицы составил 0,42%</v>
      </c>
    </row>
    <row r="106" spans="1:7" ht="51" hidden="1" x14ac:dyDescent="0.25">
      <c r="A106" s="88"/>
      <c r="B106" s="87"/>
      <c r="C106" s="48" t="s">
        <v>383</v>
      </c>
      <c r="D106" s="118">
        <v>76056</v>
      </c>
      <c r="E106" s="119">
        <f>'план-график'!K140</f>
        <v>44786</v>
      </c>
      <c r="F106" s="139">
        <f>E106/D106</f>
        <v>0.58885558009887451</v>
      </c>
      <c r="G106" s="131" t="str">
        <f>'план-график'!L140</f>
        <v xml:space="preserve">Количество получателей государственных услуг в сфере занятости за 6 месяцев 2018 года составило  44786 человек. </v>
      </c>
    </row>
    <row r="107" spans="1:7" ht="51" hidden="1" x14ac:dyDescent="0.25">
      <c r="A107" s="89" t="s">
        <v>274</v>
      </c>
      <c r="B107" s="57" t="s">
        <v>138</v>
      </c>
      <c r="C107" s="48" t="s">
        <v>235</v>
      </c>
      <c r="D107" s="138"/>
      <c r="E107" s="138"/>
      <c r="F107" s="139"/>
      <c r="G107" s="100"/>
    </row>
    <row r="108" spans="1:7" hidden="1" x14ac:dyDescent="0.25">
      <c r="A108" s="76" t="s">
        <v>275</v>
      </c>
      <c r="B108" s="57" t="s">
        <v>136</v>
      </c>
      <c r="C108" s="48"/>
      <c r="D108" s="138"/>
      <c r="E108" s="138"/>
      <c r="F108" s="139"/>
      <c r="G108" s="100"/>
    </row>
    <row r="109" spans="1:7" ht="127.5" hidden="1" x14ac:dyDescent="0.25">
      <c r="A109" s="90" t="s">
        <v>276</v>
      </c>
      <c r="B109" s="57" t="s">
        <v>223</v>
      </c>
      <c r="C109" s="47"/>
      <c r="D109" s="128"/>
      <c r="E109" s="128"/>
      <c r="F109" s="128"/>
      <c r="G109" s="47"/>
    </row>
    <row r="110" spans="1:7" ht="25.5" hidden="1" x14ac:dyDescent="0.25">
      <c r="A110" s="56" t="s">
        <v>277</v>
      </c>
      <c r="B110" s="57" t="s">
        <v>224</v>
      </c>
      <c r="C110" s="25"/>
      <c r="D110" s="30"/>
      <c r="E110" s="30"/>
      <c r="F110" s="30"/>
      <c r="G110" s="23"/>
    </row>
    <row r="111" spans="1:7" ht="51" hidden="1" x14ac:dyDescent="0.25">
      <c r="A111" s="81"/>
      <c r="B111" s="77"/>
      <c r="C111" s="49" t="s">
        <v>384</v>
      </c>
      <c r="D111" s="123">
        <v>11300</v>
      </c>
      <c r="E111" s="130">
        <f>'план-график'!K139</f>
        <v>6153</v>
      </c>
      <c r="F111" s="120">
        <f>E111/D111</f>
        <v>0.54451327433628316</v>
      </c>
      <c r="G111" s="110" t="str">
        <f>'план-график'!L139</f>
        <v>Количество работников прошедших обучение за 6 месяцев 2018 года составило 6153 человека</v>
      </c>
    </row>
    <row r="112" spans="1:7" s="53" customFormat="1" ht="140.25" hidden="1" x14ac:dyDescent="0.25">
      <c r="A112" s="81"/>
      <c r="B112" s="77"/>
      <c r="C112" s="66" t="s">
        <v>233</v>
      </c>
      <c r="D112" s="125">
        <v>542</v>
      </c>
      <c r="E112" s="125">
        <f>'план-график'!K141</f>
        <v>106</v>
      </c>
      <c r="F112" s="127">
        <f>(D112-E112)/D112*100%+100</f>
        <v>100.80442804428044</v>
      </c>
      <c r="G112" s="126" t="str">
        <f>'план-график'!L141</f>
        <v>За 6 месяцев 2018 года численность пострадавших в результате несчастных случаев на производстве составила 106 человек, что в 2,3 раза раза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пропаганда вопросов охраны труда, применения превентивных мер по организации безопасного труда.</v>
      </c>
    </row>
    <row r="113" spans="1:8" ht="38.25" hidden="1" x14ac:dyDescent="0.25">
      <c r="A113" s="81"/>
      <c r="B113" s="77"/>
      <c r="C113" s="66" t="s">
        <v>385</v>
      </c>
      <c r="D113" s="118">
        <v>17000</v>
      </c>
      <c r="E113" s="129">
        <f>'план-график'!K142</f>
        <v>11012</v>
      </c>
      <c r="F113" s="124">
        <f>E113/D113</f>
        <v>0.64776470588235291</v>
      </c>
      <c r="G113" s="110" t="str">
        <f>'план-график'!L142</f>
        <v xml:space="preserve">За 6 месяцев 2018 года специальная оценка условий труда проведена на 11012  рабочих местах. </v>
      </c>
    </row>
    <row r="114" spans="1:8" ht="114.75" hidden="1" x14ac:dyDescent="0.25">
      <c r="A114" s="81"/>
      <c r="B114" s="77"/>
      <c r="C114" s="49" t="s">
        <v>377</v>
      </c>
      <c r="D114" s="17">
        <v>46</v>
      </c>
      <c r="E114" s="142" t="str">
        <f>'план-график'!K143</f>
        <v>Показатель подсчитывается территориальным органом статистики 1 раз в год (предварительно в мае)</v>
      </c>
      <c r="F114" s="132" t="s">
        <v>120</v>
      </c>
      <c r="G114" s="75">
        <f>'план-график'!L143</f>
        <v>0</v>
      </c>
    </row>
    <row r="115" spans="1:8" ht="51" hidden="1" x14ac:dyDescent="0.25">
      <c r="A115" s="81"/>
      <c r="B115" s="77"/>
      <c r="C115" s="48" t="s">
        <v>378</v>
      </c>
      <c r="D115" s="17">
        <v>37</v>
      </c>
      <c r="E115" s="142">
        <f>'план-график'!K144</f>
        <v>0</v>
      </c>
      <c r="F115" s="132" t="s">
        <v>120</v>
      </c>
      <c r="G115" s="75">
        <f>'план-график'!L144</f>
        <v>0</v>
      </c>
    </row>
    <row r="116" spans="1:8" ht="114.75" hidden="1" x14ac:dyDescent="0.25">
      <c r="A116" s="91" t="s">
        <v>108</v>
      </c>
      <c r="B116" s="77" t="s">
        <v>153</v>
      </c>
      <c r="C116" s="25"/>
      <c r="D116" s="7"/>
      <c r="E116" s="7"/>
      <c r="F116" s="7"/>
      <c r="G116" s="23"/>
    </row>
    <row r="117" spans="1:8" ht="51" hidden="1" x14ac:dyDescent="0.25">
      <c r="A117" s="92" t="s">
        <v>196</v>
      </c>
      <c r="B117" s="58" t="s">
        <v>225</v>
      </c>
    </row>
    <row r="118" spans="1:8" ht="114.75" hidden="1" x14ac:dyDescent="0.25">
      <c r="A118" s="90" t="s">
        <v>110</v>
      </c>
      <c r="B118" s="57" t="s">
        <v>137</v>
      </c>
      <c r="C118" s="25"/>
      <c r="D118" s="19"/>
      <c r="E118" s="19"/>
      <c r="F118" s="19"/>
      <c r="G118" s="18"/>
    </row>
    <row r="119" spans="1:8" ht="25.5" hidden="1" x14ac:dyDescent="0.25">
      <c r="A119" s="56" t="s">
        <v>111</v>
      </c>
      <c r="B119" s="57" t="s">
        <v>135</v>
      </c>
      <c r="C119" s="25"/>
      <c r="D119" s="7"/>
      <c r="E119" s="7"/>
      <c r="F119" s="7"/>
      <c r="G119" s="23"/>
    </row>
    <row r="120" spans="1:8" hidden="1" x14ac:dyDescent="0.25">
      <c r="A120" s="2"/>
      <c r="B120" s="20" t="s">
        <v>251</v>
      </c>
      <c r="C120" s="18"/>
      <c r="D120" s="19"/>
      <c r="E120" s="19"/>
      <c r="F120" s="19"/>
      <c r="G120" s="18"/>
    </row>
    <row r="121" spans="1:8" hidden="1" x14ac:dyDescent="0.25">
      <c r="A121" s="911" t="s">
        <v>261</v>
      </c>
      <c r="B121" s="912"/>
      <c r="C121" s="913"/>
      <c r="D121" s="913"/>
      <c r="E121" s="913"/>
      <c r="F121" s="913"/>
      <c r="G121" s="914"/>
    </row>
    <row r="122" spans="1:8" s="62" customFormat="1" ht="133.5" hidden="1" customHeight="1" x14ac:dyDescent="0.25">
      <c r="A122" s="78" t="s">
        <v>273</v>
      </c>
      <c r="B122" s="84" t="s">
        <v>227</v>
      </c>
      <c r="C122" s="68" t="s">
        <v>386</v>
      </c>
      <c r="D122" s="135">
        <v>750</v>
      </c>
      <c r="E122" s="129">
        <f>'план-график'!K152</f>
        <v>394</v>
      </c>
      <c r="F122" s="69">
        <f>E122/D122</f>
        <v>0.52533333333333332</v>
      </c>
      <c r="G122" s="136" t="str">
        <f>'план-график'!L152</f>
        <v>Показатель будет выполнен к концу 2018 года.</v>
      </c>
    </row>
    <row r="123" spans="1:8" s="62" customFormat="1" ht="135.75" hidden="1" customHeight="1" x14ac:dyDescent="0.25">
      <c r="A123" s="61"/>
      <c r="B123" s="67"/>
      <c r="C123" s="68" t="s">
        <v>359</v>
      </c>
      <c r="D123" s="14">
        <v>11</v>
      </c>
      <c r="E123" s="137">
        <f>'план-график'!K154</f>
        <v>52.4</v>
      </c>
      <c r="F123" s="69">
        <f>E123/D123</f>
        <v>4.7636363636363637</v>
      </c>
      <c r="G123" s="17" t="str">
        <f>'план-график'!L154</f>
        <v>Причина  не выполнения планового показателяв объясняется снижением колличества соотечественников желающих переселится в Ульяновскую область (во 2 квартале 2018 года в программе приняло участие 242 человека в возрасте до 40 лет от общей численности участников подпрограммы (462 человека).</v>
      </c>
      <c r="H123" s="70"/>
    </row>
    <row r="124" spans="1:8" ht="51" hidden="1" x14ac:dyDescent="0.25">
      <c r="A124" s="79" t="s">
        <v>274</v>
      </c>
      <c r="B124" s="80" t="s">
        <v>122</v>
      </c>
      <c r="C124" s="8"/>
      <c r="D124" s="7"/>
      <c r="E124" s="7"/>
      <c r="F124" s="7"/>
      <c r="G124" s="23"/>
    </row>
    <row r="125" spans="1:8" hidden="1" x14ac:dyDescent="0.25">
      <c r="A125" s="2"/>
      <c r="B125" s="20" t="s">
        <v>251</v>
      </c>
      <c r="C125" s="21"/>
      <c r="D125" s="22"/>
      <c r="E125" s="22"/>
      <c r="F125" s="22"/>
      <c r="G125" s="21"/>
    </row>
    <row r="126" spans="1:8" x14ac:dyDescent="0.25">
      <c r="A126" s="911" t="s">
        <v>139</v>
      </c>
      <c r="B126" s="912"/>
      <c r="C126" s="912"/>
      <c r="D126" s="912"/>
      <c r="E126" s="912"/>
      <c r="F126" s="912"/>
      <c r="G126" s="915"/>
    </row>
    <row r="127" spans="1:8" ht="38.25" hidden="1" x14ac:dyDescent="0.25">
      <c r="A127" s="93" t="s">
        <v>199</v>
      </c>
      <c r="B127" s="94" t="s">
        <v>229</v>
      </c>
      <c r="C127" s="97"/>
      <c r="D127" s="97"/>
      <c r="E127" s="97"/>
      <c r="F127" s="97"/>
      <c r="G127" s="98"/>
    </row>
    <row r="128" spans="1:8" s="53" customFormat="1" ht="51" x14ac:dyDescent="0.25">
      <c r="A128" s="121" t="s">
        <v>161</v>
      </c>
      <c r="B128" s="60" t="s">
        <v>357</v>
      </c>
      <c r="C128" s="57" t="s">
        <v>356</v>
      </c>
      <c r="D128" s="59">
        <v>100</v>
      </c>
      <c r="E128" s="63">
        <v>100</v>
      </c>
      <c r="F128" s="24">
        <f>E128/D128</f>
        <v>1</v>
      </c>
      <c r="G128" s="104" t="s">
        <v>390</v>
      </c>
    </row>
    <row r="129" spans="1:7" s="53" customFormat="1" ht="153" hidden="1" x14ac:dyDescent="0.25">
      <c r="A129" s="150"/>
      <c r="B129" s="96" t="s">
        <v>230</v>
      </c>
      <c r="C129" s="57"/>
      <c r="D129" s="64"/>
      <c r="E129" s="63"/>
      <c r="F129" s="24"/>
      <c r="G129" s="57"/>
    </row>
    <row r="130" spans="1:7" s="53" customFormat="1" ht="114.75" hidden="1" x14ac:dyDescent="0.25">
      <c r="A130" s="150"/>
      <c r="B130" s="55" t="s">
        <v>119</v>
      </c>
      <c r="C130" s="57"/>
      <c r="D130" s="64"/>
      <c r="E130" s="63"/>
      <c r="F130" s="24"/>
      <c r="G130" s="57"/>
    </row>
    <row r="131" spans="1:7" s="53" customFormat="1" ht="38.25" hidden="1" x14ac:dyDescent="0.25">
      <c r="A131" s="146"/>
      <c r="B131" s="73" t="s">
        <v>255</v>
      </c>
      <c r="C131" s="57"/>
      <c r="D131" s="64"/>
      <c r="E131" s="63"/>
      <c r="F131" s="24"/>
      <c r="G131" s="57"/>
    </row>
    <row r="132" spans="1:7" s="53" customFormat="1" ht="25.5" hidden="1" x14ac:dyDescent="0.25">
      <c r="A132" s="151"/>
      <c r="B132" s="95" t="s">
        <v>231</v>
      </c>
      <c r="C132" s="57"/>
      <c r="D132" s="64"/>
      <c r="E132" s="63"/>
      <c r="F132" s="24"/>
      <c r="G132" s="57"/>
    </row>
    <row r="133" spans="1:7" ht="119.25" customHeight="1" x14ac:dyDescent="0.25">
      <c r="A133" s="152" t="s">
        <v>196</v>
      </c>
      <c r="B133" s="12" t="s">
        <v>232</v>
      </c>
      <c r="C133" s="57" t="str">
        <f>'план-график'!B170</f>
        <v>Удельный расход электроэнергии на 1 кв. метр общей площади помещений, занимаемых учреждениями, подведомственными Министерству (далее – подведомственные учреждения), кВт/ч / кв. м</v>
      </c>
      <c r="D133" s="140">
        <f>'план-график'!J170</f>
        <v>42.91</v>
      </c>
      <c r="E133" s="143">
        <f>'план-график'!K170</f>
        <v>42.91</v>
      </c>
      <c r="F133" s="153">
        <f>(D133-E133)/D133*100%+100%</f>
        <v>1</v>
      </c>
      <c r="G133" s="104" t="str">
        <f>'план-график'!L170</f>
        <v>За I полугодие 2018 года значение целевого индикатора выполнено</v>
      </c>
    </row>
    <row r="134" spans="1:7" ht="82.5" customHeight="1" x14ac:dyDescent="0.25">
      <c r="A134" s="152" t="s">
        <v>141</v>
      </c>
      <c r="B134" s="12"/>
      <c r="C134" s="57" t="str">
        <f>'план-график'!B171</f>
        <v>Удельный расход тепловой энергии на 1 кв. метр общей площади помещений, занимаемых подведомственными учреждениями, Гкал / кв. м</v>
      </c>
      <c r="D134" s="141">
        <f>'план-график'!J171</f>
        <v>0.114</v>
      </c>
      <c r="E134" s="143">
        <f>'план-график'!K171</f>
        <v>0.114</v>
      </c>
      <c r="F134" s="153">
        <f>(D134-E134)/D134*100%+100%</f>
        <v>1</v>
      </c>
      <c r="G134" s="104" t="str">
        <f>'план-график'!L171</f>
        <v>За I полугодие 2018 года значение целевого индикатора выполнено</v>
      </c>
    </row>
    <row r="135" spans="1:7" ht="92.25" customHeight="1" x14ac:dyDescent="0.25">
      <c r="A135" s="152" t="s">
        <v>393</v>
      </c>
      <c r="B135" s="12"/>
      <c r="C135" s="57" t="str">
        <f>'план-график'!B172</f>
        <v>Удельный расход природного газа на 1 кв. метр общей площади помещений, занимаемых подведомственны-ми учреждениями, тыс. куб. м /кв. м</v>
      </c>
      <c r="D135" s="140">
        <f>'план-график'!J172</f>
        <v>9.15</v>
      </c>
      <c r="E135" s="143">
        <f>'план-график'!K172</f>
        <v>9.15</v>
      </c>
      <c r="F135" s="153">
        <f>(D135-E135)/D135*100%+100%</f>
        <v>1</v>
      </c>
      <c r="G135" s="104" t="str">
        <f>'план-график'!L172</f>
        <v>За I полугодие 2018 года значение целевого индикатора выполнено</v>
      </c>
    </row>
    <row r="136" spans="1:7" ht="83.25" customHeight="1" x14ac:dyDescent="0.25">
      <c r="A136" s="152" t="s">
        <v>394</v>
      </c>
      <c r="B136" s="12"/>
      <c r="C136" s="57" t="str">
        <f>'план-график'!B173</f>
        <v>Удельный расход воды на 1 кв. метр общей площади помещений, занимаемых подведомственными учреждениями, тыс. куб. м /кв. м</v>
      </c>
      <c r="D136" s="141">
        <f>'план-график'!J173</f>
        <v>0.82899999999999996</v>
      </c>
      <c r="E136" s="143">
        <f>'план-график'!K173</f>
        <v>0.82899999999999996</v>
      </c>
      <c r="F136" s="153">
        <f>(D136-E136)/D136*100%+100%</f>
        <v>1</v>
      </c>
      <c r="G136" s="104" t="str">
        <f>'план-график'!L173</f>
        <v>За I полугодие 2018 года значение целевого индикатора выполнено</v>
      </c>
    </row>
    <row r="138" spans="1:7" ht="15.75" x14ac:dyDescent="0.25">
      <c r="A138" s="906"/>
      <c r="B138" s="906"/>
      <c r="C138" s="906"/>
      <c r="D138" s="906"/>
      <c r="E138" s="906"/>
      <c r="F138" s="906"/>
      <c r="G138" s="906"/>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1" type="noConversion"/>
  <pageMargins left="0.56000000000000005" right="0.22" top="0.21" bottom="0.16" header="0.2" footer="0.16"/>
  <pageSetup paperSize="9" scale="84" fitToHeight="0" orientation="portrait" r:id="rId1"/>
  <rowBreaks count="1" manualBreakCount="1">
    <brk id="12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87</v>
      </c>
    </row>
    <row r="2" spans="1:4" x14ac:dyDescent="0.2">
      <c r="A2" s="916" t="s">
        <v>86</v>
      </c>
      <c r="B2" s="916"/>
      <c r="C2" s="916"/>
      <c r="D2" s="916"/>
    </row>
    <row r="3" spans="1:4" x14ac:dyDescent="0.2">
      <c r="A3" s="916" t="s">
        <v>88</v>
      </c>
      <c r="B3" s="916"/>
      <c r="C3" s="916"/>
      <c r="D3" s="916"/>
    </row>
    <row r="4" spans="1:4" x14ac:dyDescent="0.2">
      <c r="A4" s="155"/>
    </row>
    <row r="5" spans="1:4" ht="69.75" customHeight="1" x14ac:dyDescent="0.2">
      <c r="A5" s="156" t="s">
        <v>82</v>
      </c>
      <c r="B5" s="156" t="s">
        <v>83</v>
      </c>
      <c r="C5" s="156" t="s">
        <v>84</v>
      </c>
      <c r="D5" s="156" t="s">
        <v>85</v>
      </c>
    </row>
    <row r="6" spans="1:4" ht="409.5" customHeight="1" x14ac:dyDescent="0.2">
      <c r="A6" s="156">
        <v>1</v>
      </c>
      <c r="B6" s="156" t="s">
        <v>89</v>
      </c>
      <c r="C6" s="158" t="s">
        <v>52</v>
      </c>
      <c r="D6" s="156" t="s">
        <v>90</v>
      </c>
    </row>
  </sheetData>
  <mergeCells count="2">
    <mergeCell ref="A2:D2"/>
    <mergeCell ref="A3:D3"/>
  </mergeCells>
  <phoneticPr fontId="31" type="noConversion"/>
  <pageMargins left="0.70866141732283472" right="0.37" top="0.22" bottom="0.16" header="0.22" footer="0.16"/>
  <pageSetup paperSize="9" scale="8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60" zoomScaleNormal="100" workbookViewId="0">
      <selection activeCell="E8" sqref="E8"/>
    </sheetView>
  </sheetViews>
  <sheetFormatPr defaultColWidth="9.140625" defaultRowHeight="18.75" x14ac:dyDescent="0.25"/>
  <cols>
    <col min="1" max="1" width="5.7109375" style="163" customWidth="1"/>
    <col min="2" max="2" width="46.140625" style="163" customWidth="1"/>
    <col min="3" max="4" width="15.28515625" style="163" customWidth="1"/>
    <col min="5" max="5" width="165" style="163" customWidth="1"/>
    <col min="6" max="16384" width="9.140625" style="163"/>
  </cols>
  <sheetData>
    <row r="1" spans="1:7" x14ac:dyDescent="0.25">
      <c r="A1" s="917" t="s">
        <v>86</v>
      </c>
      <c r="B1" s="917"/>
      <c r="C1" s="917"/>
      <c r="D1" s="917"/>
      <c r="E1" s="917"/>
    </row>
    <row r="2" spans="1:7" x14ac:dyDescent="0.25">
      <c r="A2" s="917" t="s">
        <v>621</v>
      </c>
      <c r="B2" s="917"/>
      <c r="C2" s="917"/>
      <c r="D2" s="917"/>
      <c r="E2" s="917"/>
    </row>
    <row r="3" spans="1:7" x14ac:dyDescent="0.25">
      <c r="A3" s="917" t="s">
        <v>26</v>
      </c>
      <c r="B3" s="917"/>
      <c r="C3" s="917"/>
      <c r="D3" s="917"/>
      <c r="E3" s="917"/>
      <c r="F3" s="164"/>
      <c r="G3" s="164"/>
    </row>
    <row r="5" spans="1:7" s="165" customFormat="1" ht="50.25" customHeight="1" x14ac:dyDescent="0.25">
      <c r="A5" s="940" t="s">
        <v>3</v>
      </c>
      <c r="B5" s="940"/>
      <c r="C5" s="941" t="s">
        <v>4</v>
      </c>
      <c r="D5" s="941"/>
      <c r="E5" s="941"/>
    </row>
    <row r="6" spans="1:7" s="165" customFormat="1" ht="31.5" x14ac:dyDescent="0.25">
      <c r="A6" s="166" t="s">
        <v>82</v>
      </c>
      <c r="B6" s="166" t="s">
        <v>5</v>
      </c>
      <c r="C6" s="166" t="s">
        <v>6</v>
      </c>
      <c r="D6" s="166" t="s">
        <v>7</v>
      </c>
      <c r="E6" s="166" t="s">
        <v>84</v>
      </c>
    </row>
    <row r="7" spans="1:7" ht="270" x14ac:dyDescent="0.25">
      <c r="A7" s="159">
        <v>1</v>
      </c>
      <c r="B7" s="160" t="s">
        <v>8</v>
      </c>
      <c r="C7" s="161">
        <v>43122</v>
      </c>
      <c r="D7" s="159" t="s">
        <v>407</v>
      </c>
      <c r="E7" s="162" t="s">
        <v>408</v>
      </c>
    </row>
    <row r="8" spans="1:7" ht="360" x14ac:dyDescent="0.25">
      <c r="A8" s="159">
        <v>2</v>
      </c>
      <c r="B8" s="160" t="s">
        <v>8</v>
      </c>
      <c r="C8" s="161">
        <v>43242</v>
      </c>
      <c r="D8" s="159" t="s">
        <v>622</v>
      </c>
      <c r="E8" s="939" t="s">
        <v>623</v>
      </c>
    </row>
  </sheetData>
  <mergeCells count="5">
    <mergeCell ref="A1:E1"/>
    <mergeCell ref="A2:E2"/>
    <mergeCell ref="A3:E3"/>
    <mergeCell ref="A5:B5"/>
    <mergeCell ref="C5:E5"/>
  </mergeCells>
  <phoneticPr fontId="31" type="noConversion"/>
  <pageMargins left="0.31496062992125984" right="0.15748031496062992" top="0.74803149606299213" bottom="0.74803149606299213" header="0.31496062992125984" footer="0.31496062992125984"/>
  <pageSetup paperSize="9" scale="55"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16</vt:i4>
      </vt:variant>
    </vt:vector>
  </HeadingPairs>
  <TitlesOfParts>
    <vt:vector size="22" baseType="lpstr">
      <vt:lpstr>финансир</vt:lpstr>
      <vt:lpstr>Целевые индикаторы </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финансир!_ftnref4</vt:lpstr>
      <vt:lpstr>'план-график'!Заголовки_для_печати</vt:lpstr>
      <vt:lpstr>финансир!Заголовки_для_печати</vt:lpstr>
      <vt:lpstr>'Целевые индикаторы '!Заголовки_для_печати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2018-07-20T07:38:12Z</dcterms:modified>
</cp:coreProperties>
</file>